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utput_Focus List" sheetId="1" r:id="rId4"/>
    <sheet state="visible" name="READ ME" sheetId="2" r:id="rId5"/>
    <sheet state="visible" name="TT data" sheetId="3" r:id="rId6"/>
    <sheet state="visible" name="KYC data" sheetId="4" r:id="rId7"/>
    <sheet state="visible" name="Acct data" sheetId="5" r:id="rId8"/>
    <sheet state="visible" name="Revenue data" sheetId="6" r:id="rId9"/>
    <sheet state="visible" name="Mapping" sheetId="7" r:id="rId10"/>
  </sheets>
  <definedNames/>
  <calcPr/>
</workbook>
</file>

<file path=xl/sharedStrings.xml><?xml version="1.0" encoding="utf-8"?>
<sst xmlns="http://schemas.openxmlformats.org/spreadsheetml/2006/main" count="270" uniqueCount="159">
  <si>
    <t>&lt;-- if you organise your mapping table you can take shortcuts like this</t>
  </si>
  <si>
    <t>Revenue</t>
  </si>
  <si>
    <t>Assessed cost</t>
  </si>
  <si>
    <t>Potential</t>
  </si>
  <si>
    <t>Time to close</t>
  </si>
  <si>
    <t>Market share adjusted potential</t>
  </si>
  <si>
    <t>Potential client profit</t>
  </si>
  <si>
    <t>Current profit</t>
  </si>
  <si>
    <t>Largest benefit</t>
  </si>
  <si>
    <t>Timing weighted factor</t>
  </si>
  <si>
    <t>Focus list</t>
  </si>
  <si>
    <t>&lt;12 months</t>
  </si>
  <si>
    <t>Inland Vacuum</t>
  </si>
  <si>
    <t>12-24 months</t>
  </si>
  <si>
    <t>Safran</t>
  </si>
  <si>
    <t>&gt; 24 months</t>
  </si>
  <si>
    <t>CJK</t>
  </si>
  <si>
    <t>Sydor</t>
  </si>
  <si>
    <t>S&amp;S</t>
  </si>
  <si>
    <t>Larsen</t>
  </si>
  <si>
    <t>MTR</t>
  </si>
  <si>
    <t>NY Marking</t>
  </si>
  <si>
    <t>EMA Design</t>
  </si>
  <si>
    <t>SAELIG</t>
  </si>
  <si>
    <t>Intivity</t>
  </si>
  <si>
    <t>Photikon</t>
  </si>
  <si>
    <t>Seibold Sec</t>
  </si>
  <si>
    <t>Turner Bellows</t>
  </si>
  <si>
    <t>Day Environmental</t>
  </si>
  <si>
    <t>Nordon</t>
  </si>
  <si>
    <t>NY Mfg</t>
  </si>
  <si>
    <t>Photonamics</t>
  </si>
  <si>
    <t>Allstate Tool &amp; Die</t>
  </si>
  <si>
    <t>Precise Tool</t>
  </si>
  <si>
    <t>Function5</t>
  </si>
  <si>
    <t>Kal Mfg</t>
  </si>
  <si>
    <t>Vuzix</t>
  </si>
  <si>
    <t>CYNCON</t>
  </si>
  <si>
    <t>AMCHAR</t>
  </si>
  <si>
    <t>This is a monthly report due by the 14th calendar day to the distribution list in Outlook named SalesTargets</t>
  </si>
  <si>
    <t>What you need from other teams:</t>
  </si>
  <si>
    <t>Contact Name</t>
  </si>
  <si>
    <t>Report name</t>
  </si>
  <si>
    <t>What tab to paste?</t>
  </si>
  <si>
    <t>From Revenue</t>
  </si>
  <si>
    <t>samantha.orvis@myco.com</t>
  </si>
  <si>
    <t>revCurrYr</t>
  </si>
  <si>
    <t>Revenue data</t>
  </si>
  <si>
    <t>From Accounting</t>
  </si>
  <si>
    <t>leon.smythe@myco.com</t>
  </si>
  <si>
    <t>Accounts_ALL</t>
  </si>
  <si>
    <t>Acct data</t>
  </si>
  <si>
    <t>From KnowYourClient Inc</t>
  </si>
  <si>
    <t>datateam@kycinc.com</t>
  </si>
  <si>
    <t>manual report</t>
  </si>
  <si>
    <t>KYC data</t>
  </si>
  <si>
    <t>From Time to Target Co</t>
  </si>
  <si>
    <t>leslie@ttt.co</t>
  </si>
  <si>
    <t>TT_myco</t>
  </si>
  <si>
    <t>TT data</t>
  </si>
  <si>
    <t>What you need to do:</t>
  </si>
  <si>
    <t>Paste updated data from the above into their relevant tabs</t>
  </si>
  <si>
    <t>Check the list that Sales circulated on the 1st business day of the month to check that the number of clients there match the number here</t>
  </si>
  <si>
    <t>If it matches</t>
  </si>
  <si>
    <t>Check that there are no errors on the Output_Focus list*</t>
  </si>
  <si>
    <t>Sort Output_Focus List on column K largest to smallest</t>
  </si>
  <si>
    <t>Export that sheet as a copy to a new sheet (see existing Scribe documentation if you're not sure)</t>
  </si>
  <si>
    <t>IN THE NEW COPY - save the table as values</t>
  </si>
  <si>
    <t>Send to SalesTargets</t>
  </si>
  <si>
    <t>Save the results into the shared folder Monthly Reports &gt; Targets &gt; Year &gt; ST_mmm_yyyy</t>
  </si>
  <si>
    <t>If it does not and a client is added</t>
  </si>
  <si>
    <t>Add them to the Output_Focus List</t>
  </si>
  <si>
    <t>Add their details to the mapping table from each of the original source files</t>
  </si>
  <si>
    <t>Adjust the formulas for the new addition - yes should put these into named ranges or tables but they keep promising a new system...</t>
  </si>
  <si>
    <t>Then follow the process for 'if it matches'</t>
  </si>
  <si>
    <t>*if it does, check the video of the training session saved in the same folder</t>
  </si>
  <si>
    <t>Time to market (months)</t>
  </si>
  <si>
    <t>AHZ8919</t>
  </si>
  <si>
    <t>EVR8121</t>
  </si>
  <si>
    <t>WJG8725</t>
  </si>
  <si>
    <t>NNB8869</t>
  </si>
  <si>
    <t>TLK8674</t>
  </si>
  <si>
    <t>GDU8154</t>
  </si>
  <si>
    <t>BWL8031</t>
  </si>
  <si>
    <t>XMM8715</t>
  </si>
  <si>
    <t>UMI8194</t>
  </si>
  <si>
    <t>IIL8189</t>
  </si>
  <si>
    <t>COZ8646</t>
  </si>
  <si>
    <t>HFX8617</t>
  </si>
  <si>
    <t>MLI8622</t>
  </si>
  <si>
    <t>VQI8806</t>
  </si>
  <si>
    <t>ICT8629</t>
  </si>
  <si>
    <t>NSR8344</t>
  </si>
  <si>
    <t>ZLK8209</t>
  </si>
  <si>
    <t>BSR8281</t>
  </si>
  <si>
    <t>PKG8592</t>
  </si>
  <si>
    <t>PVQ8728</t>
  </si>
  <si>
    <t>MTD8130</t>
  </si>
  <si>
    <t>TET8916</t>
  </si>
  <si>
    <t>HJC8675</t>
  </si>
  <si>
    <t>PJQ8475</t>
  </si>
  <si>
    <t>ZMY8261</t>
  </si>
  <si>
    <t>Assessed costs</t>
  </si>
  <si>
    <t>INLAND VACUUM INDUSTRIES, INC.</t>
  </si>
  <si>
    <t>SAFRAN TRUSTED 4D INC.</t>
  </si>
  <si>
    <t>CJK MANUFACTURING LLC</t>
  </si>
  <si>
    <t>STEFAN SYDOR OPTICS INC</t>
  </si>
  <si>
    <t>SHEEN &amp; SHINE, INC.</t>
  </si>
  <si>
    <t>LARSEN, P.E., L.S., P.C.</t>
  </si>
  <si>
    <t>MACHINE TOOL RESEARCH, INC.</t>
  </si>
  <si>
    <t>NEW YORK MARKING DEVICES CORP</t>
  </si>
  <si>
    <t>EMA DESIGN AUTOMATION, INC.</t>
  </si>
  <si>
    <t>SAELIG COMPANY, INC.</t>
  </si>
  <si>
    <t>INTIVITY INC.</t>
  </si>
  <si>
    <t>PHOTIKON CORP</t>
  </si>
  <si>
    <t>SEIBOLD SECURITY INC</t>
  </si>
  <si>
    <t>TURNER BELLOWS INC.</t>
  </si>
  <si>
    <t>DAY ENVIRONMENTAL, INC.</t>
  </si>
  <si>
    <t>NORDON, INC.</t>
  </si>
  <si>
    <t>NEW YORK MANUFACTURING CORPORATION</t>
  </si>
  <si>
    <t>PHOTONAMICS INC</t>
  </si>
  <si>
    <t>ALLSTATE TOOL AND DIE, INC.</t>
  </si>
  <si>
    <t>PRECISE TOOL &amp; MANUFACTURING INC</t>
  </si>
  <si>
    <t>FUNCTION5 TECHNOLOGY GROUP LTD</t>
  </si>
  <si>
    <t>KAL MANUFACTURING CORPORATION</t>
  </si>
  <si>
    <t>VUZIX CORP</t>
  </si>
  <si>
    <t>CYNCON EQUIPMENT, INC.</t>
  </si>
  <si>
    <t>AMCHAR WHOLESALE, INC</t>
  </si>
  <si>
    <t>Rev</t>
  </si>
  <si>
    <t>Safran2</t>
  </si>
  <si>
    <t>Larsen, P.E., L.S.</t>
  </si>
  <si>
    <t>Kal Manufactur</t>
  </si>
  <si>
    <t>Photikon Corp</t>
  </si>
  <si>
    <t>Allstate Tool And D</t>
  </si>
  <si>
    <t>Ema Design Aut</t>
  </si>
  <si>
    <t>New York Manuf</t>
  </si>
  <si>
    <t>Precise Tool &amp; Man</t>
  </si>
  <si>
    <t>Function5 Technology</t>
  </si>
  <si>
    <t>Intivity Inc.</t>
  </si>
  <si>
    <t>Amchar Wholesale,</t>
  </si>
  <si>
    <t>Day Environmen</t>
  </si>
  <si>
    <t>Turner Bellows In</t>
  </si>
  <si>
    <t>Photonamics Inc</t>
  </si>
  <si>
    <t>Machine Tool Resea</t>
  </si>
  <si>
    <t>Cjk Manufactur</t>
  </si>
  <si>
    <t>Safran Trusted 4D</t>
  </si>
  <si>
    <t>Inland Vacuum Ind</t>
  </si>
  <si>
    <t>Saelig Company, I</t>
  </si>
  <si>
    <t>Cyncon Equipment,</t>
  </si>
  <si>
    <t>Sheen &amp; Shine, I</t>
  </si>
  <si>
    <t>Nordon, Inc.</t>
  </si>
  <si>
    <t>Stefan Sydor Opti</t>
  </si>
  <si>
    <t>Seibold Security I</t>
  </si>
  <si>
    <t>Vuzix Corp</t>
  </si>
  <si>
    <t>New York Marki</t>
  </si>
  <si>
    <t>Contact</t>
  </si>
  <si>
    <t>Internal</t>
  </si>
  <si>
    <t>External</t>
  </si>
  <si>
    <t>Our report name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</si>
</sst>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£-809]#,##0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b/>
      <color rgb="FFFF0000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1" numFmtId="164" xfId="0" applyFill="1" applyFont="1" applyNumberFormat="1"/>
    <xf borderId="0" fillId="2" fontId="1" numFmtId="0" xfId="0" applyFont="1"/>
    <xf borderId="0" fillId="0" fontId="1" numFmtId="164" xfId="0" applyFont="1" applyNumberFormat="1"/>
    <xf borderId="0" fillId="0" fontId="1" numFmtId="0" xfId="0" applyFont="1"/>
    <xf borderId="0" fillId="0" fontId="2" numFmtId="0" xfId="0" applyAlignment="1" applyFont="1">
      <alignment readingOrder="0"/>
    </xf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2" max="12" width="4.63"/>
    <col customWidth="1" min="14" max="14" width="5.0"/>
  </cols>
  <sheetData>
    <row r="2">
      <c r="B2" s="1">
        <v>2.0</v>
      </c>
      <c r="C2" s="1">
        <v>3.0</v>
      </c>
      <c r="D2" s="1">
        <v>4.0</v>
      </c>
      <c r="E2" s="1">
        <v>5.0</v>
      </c>
      <c r="F2" s="1" t="s">
        <v>0</v>
      </c>
    </row>
    <row r="3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>
        <v>12.0</v>
      </c>
      <c r="M3" s="1" t="s">
        <v>11</v>
      </c>
      <c r="N3" s="1">
        <v>0.75</v>
      </c>
    </row>
    <row r="4">
      <c r="A4" s="1" t="s">
        <v>12</v>
      </c>
      <c r="B4" s="2">
        <f>vlookup(vlookup($A4,Mapping!$A$4:$E$28,B$2,false),'Revenue data'!$A$3:$B$27,2,false)</f>
        <v>40782.06</v>
      </c>
      <c r="C4" s="2">
        <f>vlookup(vlookup($A4,Mapping!$A$4:$E$28,C$2,false),'Acct data'!$A$2:$B$26,2,false)</f>
        <v>52259</v>
      </c>
      <c r="D4" s="2">
        <f>vlookup(vlookup($A4,Mapping!$A$4:$E$28,D$2,false),'KYC data'!$A$2:$B$26,2,false)</f>
        <v>2977515</v>
      </c>
      <c r="E4" s="3">
        <f>vlookup(vlookup($A4,Mapping!$A$4:$E$28,E$2,false),'TT data'!$A$2:$B$26,2,false)</f>
        <v>19</v>
      </c>
      <c r="F4" s="2">
        <f t="shared" ref="F4:F28" si="1">D4*0.2</f>
        <v>595503</v>
      </c>
      <c r="G4" s="4">
        <f t="shared" ref="G4:G28" si="2">F4+B4-C4</f>
        <v>584026.06</v>
      </c>
      <c r="H4" s="4">
        <f t="shared" ref="H4:H28" si="3">B4-C4</f>
        <v>-11476.94</v>
      </c>
      <c r="I4" s="4">
        <f t="shared" ref="I4:I28" si="4">H4+G4</f>
        <v>572549.12</v>
      </c>
      <c r="J4" s="5">
        <f t="shared" ref="J4:J28" si="5">ifs(E4&lt;$L$3,$N$3,and(E4&gt;=L3,E4&lt;$L$5),$N$4,E4&gt;$L$5,$N$5)</f>
        <v>0.5</v>
      </c>
      <c r="K4" s="4">
        <f t="shared" ref="K4:K28" si="6">J4*I4</f>
        <v>286274.56</v>
      </c>
      <c r="M4" s="1" t="s">
        <v>13</v>
      </c>
      <c r="N4" s="1">
        <v>0.5</v>
      </c>
    </row>
    <row r="5">
      <c r="A5" s="1" t="s">
        <v>14</v>
      </c>
      <c r="B5" s="2">
        <f>vlookup(vlookup($A5,Mapping!$A$4:$E$28,B$2,false),'Revenue data'!$A$3:$B$27,2,false)</f>
        <v>29820.78</v>
      </c>
      <c r="C5" s="2">
        <f>vlookup(vlookup($A5,Mapping!$A$4:$E$28,C$2,false),'Acct data'!$A$2:$B$26,2,false)</f>
        <v>44432</v>
      </c>
      <c r="D5" s="2">
        <f>vlookup(vlookup($A5,Mapping!$A$4:$E$28,D$2,false),'KYC data'!$A$2:$B$26,2,false)</f>
        <v>1916596</v>
      </c>
      <c r="E5" s="3">
        <f>vlookup(vlookup($A5,Mapping!$A$4:$E$28,E$2,false),'TT data'!$A$2:$B$26,2,false)</f>
        <v>9</v>
      </c>
      <c r="F5" s="2">
        <f t="shared" si="1"/>
        <v>383319.2</v>
      </c>
      <c r="G5" s="4">
        <f t="shared" si="2"/>
        <v>368707.98</v>
      </c>
      <c r="H5" s="4">
        <f t="shared" si="3"/>
        <v>-14611.22</v>
      </c>
      <c r="I5" s="4">
        <f t="shared" si="4"/>
        <v>354096.76</v>
      </c>
      <c r="J5" s="5">
        <f t="shared" si="5"/>
        <v>0.75</v>
      </c>
      <c r="K5" s="4">
        <f t="shared" si="6"/>
        <v>265572.57</v>
      </c>
      <c r="L5" s="1">
        <v>24.0</v>
      </c>
      <c r="M5" s="1" t="s">
        <v>15</v>
      </c>
      <c r="N5" s="1">
        <v>0.25</v>
      </c>
    </row>
    <row r="6">
      <c r="A6" s="1" t="s">
        <v>16</v>
      </c>
      <c r="B6" s="2">
        <f>vlookup(vlookup($A6,Mapping!$A$4:$E$28,B$2,false),'Revenue data'!$A$3:$B$27,2,false)</f>
        <v>29022.84</v>
      </c>
      <c r="C6" s="2">
        <f>vlookup(vlookup($A6,Mapping!$A$4:$E$28,C$2,false),'Acct data'!$A$2:$B$26,2,false)</f>
        <v>18520</v>
      </c>
      <c r="D6" s="2">
        <f>vlookup(vlookup($A6,Mapping!$A$4:$E$28,D$2,false),'KYC data'!$A$2:$B$26,2,false)</f>
        <v>1564022</v>
      </c>
      <c r="E6" s="3">
        <f>vlookup(vlookup($A6,Mapping!$A$4:$E$28,E$2,false),'TT data'!$A$2:$B$26,2,false)</f>
        <v>8</v>
      </c>
      <c r="F6" s="2">
        <f t="shared" si="1"/>
        <v>312804.4</v>
      </c>
      <c r="G6" s="4">
        <f t="shared" si="2"/>
        <v>323307.24</v>
      </c>
      <c r="H6" s="4">
        <f t="shared" si="3"/>
        <v>10502.84</v>
      </c>
      <c r="I6" s="4">
        <f t="shared" si="4"/>
        <v>333810.08</v>
      </c>
      <c r="J6" s="5">
        <f t="shared" si="5"/>
        <v>0.75</v>
      </c>
      <c r="K6" s="4">
        <f t="shared" si="6"/>
        <v>250357.56</v>
      </c>
    </row>
    <row r="7">
      <c r="A7" s="1" t="s">
        <v>17</v>
      </c>
      <c r="B7" s="2">
        <f>vlookup(vlookup($A7,Mapping!$A$4:$E$28,B$2,false),'Revenue data'!$A$3:$B$27,2,false)</f>
        <v>51944.31</v>
      </c>
      <c r="C7" s="2">
        <f>vlookup(vlookup($A7,Mapping!$A$4:$E$28,C$2,false),'Acct data'!$A$2:$B$26,2,false)</f>
        <v>9039</v>
      </c>
      <c r="D7" s="2">
        <f>vlookup(vlookup($A7,Mapping!$A$4:$E$28,D$2,false),'KYC data'!$A$2:$B$26,2,false)</f>
        <v>426704</v>
      </c>
      <c r="E7" s="3">
        <f>vlookup(vlookup($A7,Mapping!$A$4:$E$28,E$2,false),'TT data'!$A$2:$B$26,2,false)</f>
        <v>34</v>
      </c>
      <c r="F7" s="2">
        <f t="shared" si="1"/>
        <v>85340.8</v>
      </c>
      <c r="G7" s="4">
        <f t="shared" si="2"/>
        <v>128246.11</v>
      </c>
      <c r="H7" s="4">
        <f t="shared" si="3"/>
        <v>42905.31</v>
      </c>
      <c r="I7" s="4">
        <f t="shared" si="4"/>
        <v>171151.42</v>
      </c>
      <c r="J7" s="5">
        <f t="shared" si="5"/>
        <v>0.25</v>
      </c>
      <c r="K7" s="4">
        <f t="shared" si="6"/>
        <v>42787.855</v>
      </c>
    </row>
    <row r="8">
      <c r="A8" s="1" t="s">
        <v>18</v>
      </c>
      <c r="B8" s="2">
        <f>vlookup(vlookup($A8,Mapping!$A$4:$E$28,B$2,false),'Revenue data'!$A$3:$B$27,2,false)</f>
        <v>51151.32</v>
      </c>
      <c r="C8" s="2">
        <f>vlookup(vlookup($A8,Mapping!$A$4:$E$28,C$2,false),'Acct data'!$A$2:$B$26,2,false)</f>
        <v>22241</v>
      </c>
      <c r="D8" s="2">
        <f>vlookup(vlookup($A8,Mapping!$A$4:$E$28,D$2,false),'KYC data'!$A$2:$B$26,2,false)</f>
        <v>1975833</v>
      </c>
      <c r="E8" s="3">
        <f>vlookup(vlookup($A8,Mapping!$A$4:$E$28,E$2,false),'TT data'!$A$2:$B$26,2,false)</f>
        <v>18</v>
      </c>
      <c r="F8" s="2">
        <f t="shared" si="1"/>
        <v>395166.6</v>
      </c>
      <c r="G8" s="4">
        <f t="shared" si="2"/>
        <v>424076.92</v>
      </c>
      <c r="H8" s="4">
        <f t="shared" si="3"/>
        <v>28910.32</v>
      </c>
      <c r="I8" s="4">
        <f t="shared" si="4"/>
        <v>452987.24</v>
      </c>
      <c r="J8" s="5">
        <f t="shared" si="5"/>
        <v>0.5</v>
      </c>
      <c r="K8" s="4">
        <f t="shared" si="6"/>
        <v>226493.62</v>
      </c>
    </row>
    <row r="9">
      <c r="A9" s="1" t="s">
        <v>19</v>
      </c>
      <c r="B9" s="2">
        <f>vlookup(vlookup($A9,Mapping!$A$4:$E$28,B$2,false),'Revenue data'!$A$3:$B$27,2,false)</f>
        <v>5319.27</v>
      </c>
      <c r="C9" s="2">
        <f>vlookup(vlookup($A9,Mapping!$A$4:$E$28,C$2,false),'Acct data'!$A$2:$B$26,2,false)</f>
        <v>23340</v>
      </c>
      <c r="D9" s="2">
        <f>vlookup(vlookup($A9,Mapping!$A$4:$E$28,D$2,false),'KYC data'!$A$2:$B$26,2,false)</f>
        <v>1058179</v>
      </c>
      <c r="E9" s="3">
        <f>vlookup(vlookup($A9,Mapping!$A$4:$E$28,E$2,false),'TT data'!$A$2:$B$26,2,false)</f>
        <v>2</v>
      </c>
      <c r="F9" s="2">
        <f t="shared" si="1"/>
        <v>211635.8</v>
      </c>
      <c r="G9" s="4">
        <f t="shared" si="2"/>
        <v>193615.07</v>
      </c>
      <c r="H9" s="4">
        <f t="shared" si="3"/>
        <v>-18020.73</v>
      </c>
      <c r="I9" s="4">
        <f t="shared" si="4"/>
        <v>175594.34</v>
      </c>
      <c r="J9" s="5">
        <f t="shared" si="5"/>
        <v>0.75</v>
      </c>
      <c r="K9" s="4">
        <f t="shared" si="6"/>
        <v>131695.755</v>
      </c>
    </row>
    <row r="10">
      <c r="A10" s="1" t="s">
        <v>20</v>
      </c>
      <c r="B10" s="2">
        <f>vlookup(vlookup($A10,Mapping!$A$4:$E$28,B$2,false),'Revenue data'!$A$3:$B$27,2,false)</f>
        <v>28890.18</v>
      </c>
      <c r="C10" s="2">
        <f>vlookup(vlookup($A10,Mapping!$A$4:$E$28,C$2,false),'Acct data'!$A$2:$B$26,2,false)</f>
        <v>16186</v>
      </c>
      <c r="D10" s="2">
        <f>vlookup(vlookup($A10,Mapping!$A$4:$E$28,D$2,false),'KYC data'!$A$2:$B$26,2,false)</f>
        <v>1620187</v>
      </c>
      <c r="E10" s="3">
        <f>vlookup(vlookup($A10,Mapping!$A$4:$E$28,E$2,false),'TT data'!$A$2:$B$26,2,false)</f>
        <v>16</v>
      </c>
      <c r="F10" s="2">
        <f t="shared" si="1"/>
        <v>324037.4</v>
      </c>
      <c r="G10" s="4">
        <f t="shared" si="2"/>
        <v>336741.58</v>
      </c>
      <c r="H10" s="4">
        <f t="shared" si="3"/>
        <v>12704.18</v>
      </c>
      <c r="I10" s="4">
        <f t="shared" si="4"/>
        <v>349445.76</v>
      </c>
      <c r="J10" s="5">
        <f t="shared" si="5"/>
        <v>0.5</v>
      </c>
      <c r="K10" s="4">
        <f t="shared" si="6"/>
        <v>174722.88</v>
      </c>
    </row>
    <row r="11">
      <c r="A11" s="1" t="s">
        <v>21</v>
      </c>
      <c r="B11" s="2">
        <f>vlookup(vlookup($A11,Mapping!$A$4:$E$28,B$2,false),'Revenue data'!$A$3:$B$27,2,false)</f>
        <v>56189.43</v>
      </c>
      <c r="C11" s="2">
        <f>vlookup(vlookup($A11,Mapping!$A$4:$E$28,C$2,false),'Acct data'!$A$2:$B$26,2,false)</f>
        <v>51232</v>
      </c>
      <c r="D11" s="2">
        <f>vlookup(vlookup($A11,Mapping!$A$4:$E$28,D$2,false),'KYC data'!$A$2:$B$26,2,false)</f>
        <v>2150843</v>
      </c>
      <c r="E11" s="3">
        <f>vlookup(vlookup($A11,Mapping!$A$4:$E$28,E$2,false),'TT data'!$A$2:$B$26,2,false)</f>
        <v>11</v>
      </c>
      <c r="F11" s="2">
        <f t="shared" si="1"/>
        <v>430168.6</v>
      </c>
      <c r="G11" s="4">
        <f t="shared" si="2"/>
        <v>435126.03</v>
      </c>
      <c r="H11" s="4">
        <f t="shared" si="3"/>
        <v>4957.43</v>
      </c>
      <c r="I11" s="4">
        <f t="shared" si="4"/>
        <v>440083.46</v>
      </c>
      <c r="J11" s="5">
        <f t="shared" si="5"/>
        <v>0.75</v>
      </c>
      <c r="K11" s="4">
        <f t="shared" si="6"/>
        <v>330062.595</v>
      </c>
    </row>
    <row r="12">
      <c r="A12" s="1" t="s">
        <v>22</v>
      </c>
      <c r="B12" s="2">
        <f>vlookup(vlookup($A12,Mapping!$A$4:$E$28,B$2,false),'Revenue data'!$A$3:$B$27,2,false)</f>
        <v>14668.83</v>
      </c>
      <c r="C12" s="2">
        <f>vlookup(vlookup($A12,Mapping!$A$4:$E$28,C$2,false),'Acct data'!$A$2:$B$26,2,false)</f>
        <v>12028</v>
      </c>
      <c r="D12" s="2">
        <f>vlookup(vlookup($A12,Mapping!$A$4:$E$28,D$2,false),'KYC data'!$A$2:$B$26,2,false)</f>
        <v>1138176</v>
      </c>
      <c r="E12" s="3">
        <f>vlookup(vlookup($A12,Mapping!$A$4:$E$28,E$2,false),'TT data'!$A$2:$B$26,2,false)</f>
        <v>10</v>
      </c>
      <c r="F12" s="2">
        <f t="shared" si="1"/>
        <v>227635.2</v>
      </c>
      <c r="G12" s="4">
        <f t="shared" si="2"/>
        <v>230276.03</v>
      </c>
      <c r="H12" s="4">
        <f t="shared" si="3"/>
        <v>2640.83</v>
      </c>
      <c r="I12" s="4">
        <f t="shared" si="4"/>
        <v>232916.86</v>
      </c>
      <c r="J12" s="5">
        <f t="shared" si="5"/>
        <v>0.75</v>
      </c>
      <c r="K12" s="4">
        <f t="shared" si="6"/>
        <v>174687.645</v>
      </c>
    </row>
    <row r="13">
      <c r="A13" s="1" t="s">
        <v>23</v>
      </c>
      <c r="B13" s="2">
        <f>vlookup(vlookup($A13,Mapping!$A$4:$E$28,B$2,false),'Revenue data'!$A$3:$B$27,2,false)</f>
        <v>41321.61</v>
      </c>
      <c r="C13" s="2">
        <f>vlookup(vlookup($A13,Mapping!$A$4:$E$28,C$2,false),'Acct data'!$A$2:$B$26,2,false)</f>
        <v>51701</v>
      </c>
      <c r="D13" s="2">
        <f>vlookup(vlookup($A13,Mapping!$A$4:$E$28,D$2,false),'KYC data'!$A$2:$B$26,2,false)</f>
        <v>881858</v>
      </c>
      <c r="E13" s="3">
        <f>vlookup(vlookup($A13,Mapping!$A$4:$E$28,E$2,false),'TT data'!$A$2:$B$26,2,false)</f>
        <v>13</v>
      </c>
      <c r="F13" s="2">
        <f t="shared" si="1"/>
        <v>176371.6</v>
      </c>
      <c r="G13" s="4">
        <f t="shared" si="2"/>
        <v>165992.21</v>
      </c>
      <c r="H13" s="4">
        <f t="shared" si="3"/>
        <v>-10379.39</v>
      </c>
      <c r="I13" s="4">
        <f t="shared" si="4"/>
        <v>155612.82</v>
      </c>
      <c r="J13" s="5">
        <f t="shared" si="5"/>
        <v>0.5</v>
      </c>
      <c r="K13" s="4">
        <f t="shared" si="6"/>
        <v>77806.41</v>
      </c>
    </row>
    <row r="14">
      <c r="A14" s="1" t="s">
        <v>24</v>
      </c>
      <c r="B14" s="2">
        <f>vlookup(vlookup($A14,Mapping!$A$4:$E$28,B$2,false),'Revenue data'!$A$3:$B$27,2,false)</f>
        <v>20199.96</v>
      </c>
      <c r="C14" s="2">
        <f>vlookup(vlookup($A14,Mapping!$A$4:$E$28,C$2,false),'Acct data'!$A$2:$B$26,2,false)</f>
        <v>12518</v>
      </c>
      <c r="D14" s="2">
        <f>vlookup(vlookup($A14,Mapping!$A$4:$E$28,D$2,false),'KYC data'!$A$2:$B$26,2,false)</f>
        <v>1741785</v>
      </c>
      <c r="E14" s="3">
        <f>vlookup(vlookup($A14,Mapping!$A$4:$E$28,E$2,false),'TT data'!$A$2:$B$26,2,false)</f>
        <v>27</v>
      </c>
      <c r="F14" s="2">
        <f t="shared" si="1"/>
        <v>348357</v>
      </c>
      <c r="G14" s="4">
        <f t="shared" si="2"/>
        <v>356038.96</v>
      </c>
      <c r="H14" s="4">
        <f t="shared" si="3"/>
        <v>7681.96</v>
      </c>
      <c r="I14" s="4">
        <f t="shared" si="4"/>
        <v>363720.92</v>
      </c>
      <c r="J14" s="5">
        <f t="shared" si="5"/>
        <v>0.25</v>
      </c>
      <c r="K14" s="4">
        <f t="shared" si="6"/>
        <v>90930.23</v>
      </c>
    </row>
    <row r="15">
      <c r="A15" s="1" t="s">
        <v>25</v>
      </c>
      <c r="B15" s="2">
        <f>vlookup(vlookup($A15,Mapping!$A$4:$E$28,B$2,false),'Revenue data'!$A$3:$B$27,2,false)</f>
        <v>8494.2</v>
      </c>
      <c r="C15" s="2">
        <f>vlookup(vlookup($A15,Mapping!$A$4:$E$28,C$2,false),'Acct data'!$A$2:$B$26,2,false)</f>
        <v>15134</v>
      </c>
      <c r="D15" s="2">
        <f>vlookup(vlookup($A15,Mapping!$A$4:$E$28,D$2,false),'KYC data'!$A$2:$B$26,2,false)</f>
        <v>2189421</v>
      </c>
      <c r="E15" s="3">
        <f>vlookup(vlookup($A15,Mapping!$A$4:$E$28,E$2,false),'TT data'!$A$2:$B$26,2,false)</f>
        <v>5</v>
      </c>
      <c r="F15" s="2">
        <f t="shared" si="1"/>
        <v>437884.2</v>
      </c>
      <c r="G15" s="4">
        <f t="shared" si="2"/>
        <v>431244.4</v>
      </c>
      <c r="H15" s="4">
        <f t="shared" si="3"/>
        <v>-6639.8</v>
      </c>
      <c r="I15" s="4">
        <f t="shared" si="4"/>
        <v>424604.6</v>
      </c>
      <c r="J15" s="5">
        <f t="shared" si="5"/>
        <v>0.75</v>
      </c>
      <c r="K15" s="4">
        <f t="shared" si="6"/>
        <v>318453.45</v>
      </c>
    </row>
    <row r="16">
      <c r="A16" s="1" t="s">
        <v>26</v>
      </c>
      <c r="B16" s="2">
        <f>vlookup(vlookup($A16,Mapping!$A$4:$E$28,B$2,false),'Revenue data'!$A$3:$B$27,2,false)</f>
        <v>52807.59</v>
      </c>
      <c r="C16" s="2">
        <f>vlookup(vlookup($A16,Mapping!$A$4:$E$28,C$2,false),'Acct data'!$A$2:$B$26,2,false)</f>
        <v>7742</v>
      </c>
      <c r="D16" s="2">
        <f>vlookup(vlookup($A16,Mapping!$A$4:$E$28,D$2,false),'KYC data'!$A$2:$B$26,2,false)</f>
        <v>2121454</v>
      </c>
      <c r="E16" s="3">
        <f>vlookup(vlookup($A16,Mapping!$A$4:$E$28,E$2,false),'TT data'!$A$2:$B$26,2,false)</f>
        <v>34</v>
      </c>
      <c r="F16" s="2">
        <f t="shared" si="1"/>
        <v>424290.8</v>
      </c>
      <c r="G16" s="4">
        <f t="shared" si="2"/>
        <v>469356.39</v>
      </c>
      <c r="H16" s="4">
        <f t="shared" si="3"/>
        <v>45065.59</v>
      </c>
      <c r="I16" s="4">
        <f t="shared" si="4"/>
        <v>514421.98</v>
      </c>
      <c r="J16" s="5">
        <f t="shared" si="5"/>
        <v>0.25</v>
      </c>
      <c r="K16" s="4">
        <f t="shared" si="6"/>
        <v>128605.495</v>
      </c>
    </row>
    <row r="17">
      <c r="A17" s="1" t="s">
        <v>27</v>
      </c>
      <c r="B17" s="2">
        <f>vlookup(vlookup($A17,Mapping!$A$4:$E$28,B$2,false),'Revenue data'!$A$3:$B$27,2,false)</f>
        <v>27202.23</v>
      </c>
      <c r="C17" s="2">
        <f>vlookup(vlookup($A17,Mapping!$A$4:$E$28,C$2,false),'Acct data'!$A$2:$B$26,2,false)</f>
        <v>12861</v>
      </c>
      <c r="D17" s="2">
        <f>vlookup(vlookup($A17,Mapping!$A$4:$E$28,D$2,false),'KYC data'!$A$2:$B$26,2,false)</f>
        <v>240547</v>
      </c>
      <c r="E17" s="3">
        <f>vlookup(vlookup($A17,Mapping!$A$4:$E$28,E$2,false),'TT data'!$A$2:$B$26,2,false)</f>
        <v>4</v>
      </c>
      <c r="F17" s="2">
        <f t="shared" si="1"/>
        <v>48109.4</v>
      </c>
      <c r="G17" s="4">
        <f t="shared" si="2"/>
        <v>62450.63</v>
      </c>
      <c r="H17" s="4">
        <f t="shared" si="3"/>
        <v>14341.23</v>
      </c>
      <c r="I17" s="4">
        <f t="shared" si="4"/>
        <v>76791.86</v>
      </c>
      <c r="J17" s="5">
        <f t="shared" si="5"/>
        <v>0.75</v>
      </c>
      <c r="K17" s="4">
        <f t="shared" si="6"/>
        <v>57593.895</v>
      </c>
    </row>
    <row r="18">
      <c r="A18" s="1" t="s">
        <v>28</v>
      </c>
      <c r="B18" s="2">
        <f>vlookup(vlookup($A18,Mapping!$A$4:$E$28,B$2,false),'Revenue data'!$A$3:$B$27,2,false)</f>
        <v>27053.73</v>
      </c>
      <c r="C18" s="2">
        <f>vlookup(vlookup($A18,Mapping!$A$4:$E$28,C$2,false),'Acct data'!$A$2:$B$26,2,false)</f>
        <v>51495</v>
      </c>
      <c r="D18" s="2">
        <f>vlookup(vlookup($A18,Mapping!$A$4:$E$28,D$2,false),'KYC data'!$A$2:$B$26,2,false)</f>
        <v>1128293</v>
      </c>
      <c r="E18" s="3">
        <f>vlookup(vlookup($A18,Mapping!$A$4:$E$28,E$2,false),'TT data'!$A$2:$B$26,2,false)</f>
        <v>26</v>
      </c>
      <c r="F18" s="2">
        <f t="shared" si="1"/>
        <v>225658.6</v>
      </c>
      <c r="G18" s="4">
        <f t="shared" si="2"/>
        <v>201217.33</v>
      </c>
      <c r="H18" s="4">
        <f t="shared" si="3"/>
        <v>-24441.27</v>
      </c>
      <c r="I18" s="4">
        <f t="shared" si="4"/>
        <v>176776.06</v>
      </c>
      <c r="J18" s="5">
        <f t="shared" si="5"/>
        <v>0.25</v>
      </c>
      <c r="K18" s="4">
        <f t="shared" si="6"/>
        <v>44194.015</v>
      </c>
    </row>
    <row r="19">
      <c r="A19" s="1" t="s">
        <v>29</v>
      </c>
      <c r="B19" s="2">
        <f>vlookup(vlookup($A19,Mapping!$A$4:$E$28,B$2,false),'Revenue data'!$A$3:$B$27,2,false)</f>
        <v>51500.79</v>
      </c>
      <c r="C19" s="2">
        <f>vlookup(vlookup($A19,Mapping!$A$4:$E$28,C$2,false),'Acct data'!$A$2:$B$26,2,false)</f>
        <v>28856</v>
      </c>
      <c r="D19" s="2">
        <f>vlookup(vlookup($A19,Mapping!$A$4:$E$28,D$2,false),'KYC data'!$A$2:$B$26,2,false)</f>
        <v>960942</v>
      </c>
      <c r="E19" s="3">
        <f>vlookup(vlookup($A19,Mapping!$A$4:$E$28,E$2,false),'TT data'!$A$2:$B$26,2,false)</f>
        <v>29</v>
      </c>
      <c r="F19" s="2">
        <f t="shared" si="1"/>
        <v>192188.4</v>
      </c>
      <c r="G19" s="4">
        <f t="shared" si="2"/>
        <v>214833.19</v>
      </c>
      <c r="H19" s="4">
        <f t="shared" si="3"/>
        <v>22644.79</v>
      </c>
      <c r="I19" s="4">
        <f t="shared" si="4"/>
        <v>237477.98</v>
      </c>
      <c r="J19" s="5">
        <f t="shared" si="5"/>
        <v>0.25</v>
      </c>
      <c r="K19" s="4">
        <f t="shared" si="6"/>
        <v>59369.495</v>
      </c>
    </row>
    <row r="20">
      <c r="A20" s="1" t="s">
        <v>30</v>
      </c>
      <c r="B20" s="2">
        <f>vlookup(vlookup($A20,Mapping!$A$4:$E$28,B$2,false),'Revenue data'!$A$3:$B$27,2,false)</f>
        <v>17111.16</v>
      </c>
      <c r="C20" s="2">
        <f>vlookup(vlookup($A20,Mapping!$A$4:$E$28,C$2,false),'Acct data'!$A$2:$B$26,2,false)</f>
        <v>43104</v>
      </c>
      <c r="D20" s="2">
        <f>vlookup(vlookup($A20,Mapping!$A$4:$E$28,D$2,false),'KYC data'!$A$2:$B$26,2,false)</f>
        <v>1800399</v>
      </c>
      <c r="E20" s="3">
        <f>vlookup(vlookup($A20,Mapping!$A$4:$E$28,E$2,false),'TT data'!$A$2:$B$26,2,false)</f>
        <v>20</v>
      </c>
      <c r="F20" s="2">
        <f t="shared" si="1"/>
        <v>360079.8</v>
      </c>
      <c r="G20" s="4">
        <f t="shared" si="2"/>
        <v>334086.96</v>
      </c>
      <c r="H20" s="4">
        <f t="shared" si="3"/>
        <v>-25992.84</v>
      </c>
      <c r="I20" s="4">
        <f t="shared" si="4"/>
        <v>308094.12</v>
      </c>
      <c r="J20" s="5">
        <f t="shared" si="5"/>
        <v>0.5</v>
      </c>
      <c r="K20" s="4">
        <f t="shared" si="6"/>
        <v>154047.06</v>
      </c>
    </row>
    <row r="21">
      <c r="A21" s="1" t="s">
        <v>31</v>
      </c>
      <c r="B21" s="2">
        <f>vlookup(vlookup($A21,Mapping!$A$4:$E$28,B$2,false),'Revenue data'!$A$3:$B$27,2,false)</f>
        <v>28402.11</v>
      </c>
      <c r="C21" s="2">
        <f>vlookup(vlookup($A21,Mapping!$A$4:$E$28,C$2,false),'Acct data'!$A$2:$B$26,2,false)</f>
        <v>53799</v>
      </c>
      <c r="D21" s="2">
        <f>vlookup(vlookup($A21,Mapping!$A$4:$E$28,D$2,false),'KYC data'!$A$2:$B$26,2,false)</f>
        <v>1510375</v>
      </c>
      <c r="E21" s="3">
        <f>vlookup(vlookup($A21,Mapping!$A$4:$E$28,E$2,false),'TT data'!$A$2:$B$26,2,false)</f>
        <v>3</v>
      </c>
      <c r="F21" s="2">
        <f t="shared" si="1"/>
        <v>302075</v>
      </c>
      <c r="G21" s="4">
        <f t="shared" si="2"/>
        <v>276678.11</v>
      </c>
      <c r="H21" s="4">
        <f t="shared" si="3"/>
        <v>-25396.89</v>
      </c>
      <c r="I21" s="4">
        <f t="shared" si="4"/>
        <v>251281.22</v>
      </c>
      <c r="J21" s="5">
        <f t="shared" si="5"/>
        <v>0.75</v>
      </c>
      <c r="K21" s="4">
        <f t="shared" si="6"/>
        <v>188460.915</v>
      </c>
    </row>
    <row r="22">
      <c r="A22" s="1" t="s">
        <v>32</v>
      </c>
      <c r="B22" s="2">
        <f>vlookup(vlookup($A22,Mapping!$A$4:$E$28,B$2,false),'Revenue data'!$A$3:$B$27,2,false)</f>
        <v>14546.07</v>
      </c>
      <c r="C22" s="2">
        <f>vlookup(vlookup($A22,Mapping!$A$4:$E$28,C$2,false),'Acct data'!$A$2:$B$26,2,false)</f>
        <v>41817</v>
      </c>
      <c r="D22" s="2">
        <f>vlookup(vlookup($A22,Mapping!$A$4:$E$28,D$2,false),'KYC data'!$A$2:$B$26,2,false)</f>
        <v>1973330</v>
      </c>
      <c r="E22" s="3">
        <f>vlookup(vlookup($A22,Mapping!$A$4:$E$28,E$2,false),'TT data'!$A$2:$B$26,2,false)</f>
        <v>4</v>
      </c>
      <c r="F22" s="2">
        <f t="shared" si="1"/>
        <v>394666</v>
      </c>
      <c r="G22" s="4">
        <f t="shared" si="2"/>
        <v>367395.07</v>
      </c>
      <c r="H22" s="4">
        <f t="shared" si="3"/>
        <v>-27270.93</v>
      </c>
      <c r="I22" s="4">
        <f t="shared" si="4"/>
        <v>340124.14</v>
      </c>
      <c r="J22" s="5">
        <f t="shared" si="5"/>
        <v>0.75</v>
      </c>
      <c r="K22" s="4">
        <f t="shared" si="6"/>
        <v>255093.105</v>
      </c>
    </row>
    <row r="23">
      <c r="A23" s="1" t="s">
        <v>33</v>
      </c>
      <c r="B23" s="2">
        <f>vlookup(vlookup($A23,Mapping!$A$4:$E$28,B$2,false),'Revenue data'!$A$3:$B$27,2,false)</f>
        <v>18806.04</v>
      </c>
      <c r="C23" s="2">
        <f>vlookup(vlookup($A23,Mapping!$A$4:$E$28,C$2,false),'Acct data'!$A$2:$B$26,2,false)</f>
        <v>1009</v>
      </c>
      <c r="D23" s="2">
        <f>vlookup(vlookup($A23,Mapping!$A$4:$E$28,D$2,false),'KYC data'!$A$2:$B$26,2,false)</f>
        <v>658806</v>
      </c>
      <c r="E23" s="3">
        <f>vlookup(vlookup($A23,Mapping!$A$4:$E$28,E$2,false),'TT data'!$A$2:$B$26,2,false)</f>
        <v>22</v>
      </c>
      <c r="F23" s="2">
        <f t="shared" si="1"/>
        <v>131761.2</v>
      </c>
      <c r="G23" s="4">
        <f t="shared" si="2"/>
        <v>149558.24</v>
      </c>
      <c r="H23" s="4">
        <f t="shared" si="3"/>
        <v>17797.04</v>
      </c>
      <c r="I23" s="4">
        <f t="shared" si="4"/>
        <v>167355.28</v>
      </c>
      <c r="J23" s="5">
        <f t="shared" si="5"/>
        <v>0.5</v>
      </c>
      <c r="K23" s="4">
        <f t="shared" si="6"/>
        <v>83677.64</v>
      </c>
    </row>
    <row r="24">
      <c r="A24" s="1" t="s">
        <v>34</v>
      </c>
      <c r="B24" s="2">
        <f>vlookup(vlookup($A24,Mapping!$A$4:$E$28,B$2,false),'Revenue data'!$A$3:$B$27,2,false)</f>
        <v>19933.65</v>
      </c>
      <c r="C24" s="2">
        <f>vlookup(vlookup($A24,Mapping!$A$4:$E$28,C$2,false),'Acct data'!$A$2:$B$26,2,false)</f>
        <v>36505</v>
      </c>
      <c r="D24" s="2">
        <f>vlookup(vlookup($A24,Mapping!$A$4:$E$28,D$2,false),'KYC data'!$A$2:$B$26,2,false)</f>
        <v>1324651</v>
      </c>
      <c r="E24" s="3">
        <f>vlookup(vlookup($A24,Mapping!$A$4:$E$28,E$2,false),'TT data'!$A$2:$B$26,2,false)</f>
        <v>30</v>
      </c>
      <c r="F24" s="2">
        <f t="shared" si="1"/>
        <v>264930.2</v>
      </c>
      <c r="G24" s="4">
        <f t="shared" si="2"/>
        <v>248358.85</v>
      </c>
      <c r="H24" s="4">
        <f t="shared" si="3"/>
        <v>-16571.35</v>
      </c>
      <c r="I24" s="4">
        <f t="shared" si="4"/>
        <v>231787.5</v>
      </c>
      <c r="J24" s="5">
        <f t="shared" si="5"/>
        <v>0.25</v>
      </c>
      <c r="K24" s="4">
        <f t="shared" si="6"/>
        <v>57946.875</v>
      </c>
    </row>
    <row r="25">
      <c r="A25" s="1" t="s">
        <v>35</v>
      </c>
      <c r="B25" s="2">
        <f>vlookup(vlookup($A25,Mapping!$A$4:$E$28,B$2,false),'Revenue data'!$A$3:$B$27,2,false)</f>
        <v>6911.19</v>
      </c>
      <c r="C25" s="2">
        <f>vlookup(vlookup($A25,Mapping!$A$4:$E$28,C$2,false),'Acct data'!$A$2:$B$26,2,false)</f>
        <v>11311</v>
      </c>
      <c r="D25" s="2">
        <f>vlookup(vlookup($A25,Mapping!$A$4:$E$28,D$2,false),'KYC data'!$A$2:$B$26,2,false)</f>
        <v>2781169</v>
      </c>
      <c r="E25" s="3">
        <f>vlookup(vlookup($A25,Mapping!$A$4:$E$28,E$2,false),'TT data'!$A$2:$B$26,2,false)</f>
        <v>32</v>
      </c>
      <c r="F25" s="2">
        <f t="shared" si="1"/>
        <v>556233.8</v>
      </c>
      <c r="G25" s="4">
        <f t="shared" si="2"/>
        <v>551833.99</v>
      </c>
      <c r="H25" s="4">
        <f t="shared" si="3"/>
        <v>-4399.81</v>
      </c>
      <c r="I25" s="4">
        <f t="shared" si="4"/>
        <v>547434.18</v>
      </c>
      <c r="J25" s="5">
        <f t="shared" si="5"/>
        <v>0.25</v>
      </c>
      <c r="K25" s="4">
        <f t="shared" si="6"/>
        <v>136858.545</v>
      </c>
    </row>
    <row r="26">
      <c r="A26" s="1" t="s">
        <v>36</v>
      </c>
      <c r="B26" s="2">
        <f>vlookup(vlookup($A26,Mapping!$A$4:$E$28,B$2,false),'Revenue data'!$A$3:$B$27,2,false)</f>
        <v>55053.9</v>
      </c>
      <c r="C26" s="2">
        <f>vlookup(vlookup($A26,Mapping!$A$4:$E$28,C$2,false),'Acct data'!$A$2:$B$26,2,false)</f>
        <v>37545</v>
      </c>
      <c r="D26" s="2">
        <f>vlookup(vlookup($A26,Mapping!$A$4:$E$28,D$2,false),'KYC data'!$A$2:$B$26,2,false)</f>
        <v>375292</v>
      </c>
      <c r="E26" s="3">
        <f>vlookup(vlookup($A26,Mapping!$A$4:$E$28,E$2,false),'TT data'!$A$2:$B$26,2,false)</f>
        <v>2</v>
      </c>
      <c r="F26" s="2">
        <f t="shared" si="1"/>
        <v>75058.4</v>
      </c>
      <c r="G26" s="4">
        <f t="shared" si="2"/>
        <v>92567.3</v>
      </c>
      <c r="H26" s="4">
        <f t="shared" si="3"/>
        <v>17508.9</v>
      </c>
      <c r="I26" s="4">
        <f t="shared" si="4"/>
        <v>110076.2</v>
      </c>
      <c r="J26" s="5">
        <f t="shared" si="5"/>
        <v>0.75</v>
      </c>
      <c r="K26" s="4">
        <f t="shared" si="6"/>
        <v>82557.15</v>
      </c>
    </row>
    <row r="27">
      <c r="A27" s="1" t="s">
        <v>37</v>
      </c>
      <c r="B27" s="2">
        <f>vlookup(vlookup($A27,Mapping!$A$4:$E$28,B$2,false),'Revenue data'!$A$3:$B$27,2,false)</f>
        <v>49954.41</v>
      </c>
      <c r="C27" s="2">
        <f>vlookup(vlookup($A27,Mapping!$A$4:$E$28,C$2,false),'Acct data'!$A$2:$B$26,2,false)</f>
        <v>16551</v>
      </c>
      <c r="D27" s="2">
        <f>vlookup(vlookup($A27,Mapping!$A$4:$E$28,D$2,false),'KYC data'!$A$2:$B$26,2,false)</f>
        <v>183925</v>
      </c>
      <c r="E27" s="3">
        <f>vlookup(vlookup($A27,Mapping!$A$4:$E$28,E$2,false),'TT data'!$A$2:$B$26,2,false)</f>
        <v>2</v>
      </c>
      <c r="F27" s="2">
        <f t="shared" si="1"/>
        <v>36785</v>
      </c>
      <c r="G27" s="4">
        <f t="shared" si="2"/>
        <v>70188.41</v>
      </c>
      <c r="H27" s="4">
        <f t="shared" si="3"/>
        <v>33403.41</v>
      </c>
      <c r="I27" s="4">
        <f t="shared" si="4"/>
        <v>103591.82</v>
      </c>
      <c r="J27" s="5">
        <f t="shared" si="5"/>
        <v>0.75</v>
      </c>
      <c r="K27" s="4">
        <f t="shared" si="6"/>
        <v>77693.865</v>
      </c>
    </row>
    <row r="28">
      <c r="A28" s="1" t="s">
        <v>38</v>
      </c>
      <c r="B28" s="2">
        <f>vlookup(vlookup($A28,Mapping!$A$4:$E$28,B$2,false),'Revenue data'!$A$3:$B$27,2,false)</f>
        <v>21988.89</v>
      </c>
      <c r="C28" s="2">
        <f>vlookup(vlookup($A28,Mapping!$A$4:$E$28,C$2,false),'Acct data'!$A$2:$B$26,2,false)</f>
        <v>49166</v>
      </c>
      <c r="D28" s="2">
        <f>vlookup(vlookup($A28,Mapping!$A$4:$E$28,D$2,false),'KYC data'!$A$2:$B$26,2,false)</f>
        <v>1834783</v>
      </c>
      <c r="E28" s="3">
        <f>vlookup(vlookup($A28,Mapping!$A$4:$E$28,E$2,false),'TT data'!$A$2:$B$26,2,false)</f>
        <v>6</v>
      </c>
      <c r="F28" s="2">
        <f t="shared" si="1"/>
        <v>366956.6</v>
      </c>
      <c r="G28" s="4">
        <f t="shared" si="2"/>
        <v>339779.49</v>
      </c>
      <c r="H28" s="4">
        <f t="shared" si="3"/>
        <v>-27177.11</v>
      </c>
      <c r="I28" s="4">
        <f t="shared" si="4"/>
        <v>312602.38</v>
      </c>
      <c r="J28" s="5">
        <f t="shared" si="5"/>
        <v>0.75</v>
      </c>
      <c r="K28" s="4">
        <f t="shared" si="6"/>
        <v>234451.785</v>
      </c>
    </row>
  </sheetData>
  <conditionalFormatting sqref="K4:K28">
    <cfRule type="colorScale" priority="1">
      <colorScale>
        <cfvo type="min"/>
        <cfvo type="max"/>
        <color rgb="FFFFFFFF"/>
        <color rgb="FF57BB8A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2.63" defaultRowHeight="15.75"/>
  <cols>
    <col customWidth="1" min="2" max="2" width="20.13"/>
    <col customWidth="1" min="3" max="3" width="22.0"/>
  </cols>
  <sheetData>
    <row r="2">
      <c r="A2" s="6" t="s">
        <v>39</v>
      </c>
    </row>
    <row r="4">
      <c r="A4" s="1" t="s">
        <v>40</v>
      </c>
      <c r="C4" s="1" t="s">
        <v>41</v>
      </c>
      <c r="D4" s="1" t="s">
        <v>42</v>
      </c>
      <c r="E4" s="1" t="s">
        <v>43</v>
      </c>
    </row>
    <row r="5">
      <c r="B5" s="1" t="s">
        <v>44</v>
      </c>
      <c r="C5" s="1" t="s">
        <v>45</v>
      </c>
      <c r="D5" s="1" t="s">
        <v>46</v>
      </c>
      <c r="E5" s="1" t="s">
        <v>47</v>
      </c>
    </row>
    <row r="6">
      <c r="B6" s="1" t="s">
        <v>48</v>
      </c>
      <c r="C6" s="1" t="s">
        <v>49</v>
      </c>
      <c r="D6" s="1" t="s">
        <v>50</v>
      </c>
      <c r="E6" s="1" t="s">
        <v>51</v>
      </c>
    </row>
    <row r="7">
      <c r="B7" s="1" t="s">
        <v>52</v>
      </c>
      <c r="C7" s="1" t="s">
        <v>53</v>
      </c>
      <c r="D7" s="1" t="s">
        <v>54</v>
      </c>
      <c r="E7" s="1" t="s">
        <v>55</v>
      </c>
    </row>
    <row r="8">
      <c r="B8" s="1" t="s">
        <v>56</v>
      </c>
      <c r="C8" s="1" t="s">
        <v>57</v>
      </c>
      <c r="D8" s="1" t="s">
        <v>58</v>
      </c>
      <c r="E8" s="1" t="s">
        <v>59</v>
      </c>
    </row>
    <row r="11">
      <c r="A11" s="1" t="s">
        <v>60</v>
      </c>
    </row>
    <row r="12">
      <c r="B12" s="1" t="s">
        <v>61</v>
      </c>
    </row>
    <row r="13">
      <c r="B13" s="1" t="s">
        <v>62</v>
      </c>
    </row>
    <row r="14">
      <c r="B14" s="1" t="s">
        <v>63</v>
      </c>
    </row>
    <row r="15">
      <c r="C15" s="1" t="s">
        <v>64</v>
      </c>
    </row>
    <row r="16">
      <c r="C16" s="1" t="s">
        <v>65</v>
      </c>
    </row>
    <row r="17">
      <c r="C17" s="1" t="s">
        <v>66</v>
      </c>
    </row>
    <row r="18">
      <c r="C18" s="1" t="s">
        <v>67</v>
      </c>
    </row>
    <row r="19">
      <c r="C19" s="1" t="s">
        <v>68</v>
      </c>
    </row>
    <row r="20">
      <c r="B20" s="1"/>
      <c r="C20" s="1" t="s">
        <v>69</v>
      </c>
    </row>
    <row r="21">
      <c r="B21" s="1" t="s">
        <v>70</v>
      </c>
    </row>
    <row r="22">
      <c r="C22" s="1" t="s">
        <v>71</v>
      </c>
    </row>
    <row r="23">
      <c r="C23" s="1" t="s">
        <v>72</v>
      </c>
    </row>
    <row r="24">
      <c r="C24" s="1" t="s">
        <v>73</v>
      </c>
    </row>
    <row r="25">
      <c r="C25" s="1" t="s">
        <v>74</v>
      </c>
    </row>
    <row r="27">
      <c r="B27" s="1" t="s">
        <v>75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outlinePr summaryBelow="0" summaryRight="0"/>
  </sheetPr>
  <sheetViews>
    <sheetView workbookViewId="0"/>
  </sheetViews>
  <sheetFormatPr customHeight="1" defaultColWidth="12.63" defaultRowHeight="15.75"/>
  <sheetData>
    <row r="1">
      <c r="B1" s="1" t="s">
        <v>76</v>
      </c>
    </row>
    <row r="2">
      <c r="A2" s="5" t="s">
        <v>77</v>
      </c>
      <c r="B2" s="5">
        <v>19.0</v>
      </c>
    </row>
    <row r="3">
      <c r="A3" s="5" t="s">
        <v>78</v>
      </c>
      <c r="B3" s="5">
        <v>9.0</v>
      </c>
    </row>
    <row r="4">
      <c r="A4" s="5" t="s">
        <v>79</v>
      </c>
      <c r="B4" s="5">
        <v>8.0</v>
      </c>
    </row>
    <row r="5">
      <c r="A5" s="5" t="s">
        <v>80</v>
      </c>
      <c r="B5" s="5">
        <v>34.0</v>
      </c>
    </row>
    <row r="6">
      <c r="A6" s="5" t="s">
        <v>81</v>
      </c>
      <c r="B6" s="5">
        <v>18.0</v>
      </c>
    </row>
    <row r="7">
      <c r="A7" s="5" t="s">
        <v>82</v>
      </c>
      <c r="B7" s="5">
        <v>2.0</v>
      </c>
    </row>
    <row r="8">
      <c r="A8" s="5" t="s">
        <v>83</v>
      </c>
      <c r="B8" s="5">
        <v>16.0</v>
      </c>
    </row>
    <row r="9">
      <c r="A9" s="5" t="s">
        <v>84</v>
      </c>
      <c r="B9" s="5">
        <v>11.0</v>
      </c>
    </row>
    <row r="10">
      <c r="A10" s="5" t="s">
        <v>85</v>
      </c>
      <c r="B10" s="5">
        <v>10.0</v>
      </c>
    </row>
    <row r="11">
      <c r="A11" s="5" t="s">
        <v>86</v>
      </c>
      <c r="B11" s="5">
        <v>13.0</v>
      </c>
    </row>
    <row r="12">
      <c r="A12" s="5" t="s">
        <v>87</v>
      </c>
      <c r="B12" s="5">
        <v>27.0</v>
      </c>
    </row>
    <row r="13">
      <c r="A13" s="5" t="s">
        <v>88</v>
      </c>
      <c r="B13" s="5">
        <v>5.0</v>
      </c>
    </row>
    <row r="14">
      <c r="A14" s="5" t="s">
        <v>89</v>
      </c>
      <c r="B14" s="5">
        <v>34.0</v>
      </c>
    </row>
    <row r="15">
      <c r="A15" s="5" t="s">
        <v>90</v>
      </c>
      <c r="B15" s="5">
        <v>4.0</v>
      </c>
    </row>
    <row r="16">
      <c r="A16" s="5" t="s">
        <v>91</v>
      </c>
      <c r="B16" s="5">
        <v>26.0</v>
      </c>
    </row>
    <row r="17">
      <c r="A17" s="5" t="s">
        <v>92</v>
      </c>
      <c r="B17" s="5">
        <v>29.0</v>
      </c>
    </row>
    <row r="18">
      <c r="A18" s="5" t="s">
        <v>93</v>
      </c>
      <c r="B18" s="5">
        <v>20.0</v>
      </c>
    </row>
    <row r="19">
      <c r="A19" s="5" t="s">
        <v>94</v>
      </c>
      <c r="B19" s="5">
        <v>3.0</v>
      </c>
    </row>
    <row r="20">
      <c r="A20" s="5" t="s">
        <v>95</v>
      </c>
      <c r="B20" s="5">
        <v>4.0</v>
      </c>
    </row>
    <row r="21">
      <c r="A21" s="5" t="s">
        <v>96</v>
      </c>
      <c r="B21" s="5">
        <v>22.0</v>
      </c>
    </row>
    <row r="22">
      <c r="A22" s="5" t="s">
        <v>97</v>
      </c>
      <c r="B22" s="5">
        <v>30.0</v>
      </c>
    </row>
    <row r="23">
      <c r="A23" s="5" t="s">
        <v>98</v>
      </c>
      <c r="B23" s="5">
        <v>32.0</v>
      </c>
    </row>
    <row r="24">
      <c r="A24" s="5" t="s">
        <v>99</v>
      </c>
      <c r="B24" s="5">
        <v>2.0</v>
      </c>
    </row>
    <row r="25">
      <c r="A25" s="5" t="s">
        <v>100</v>
      </c>
      <c r="B25" s="5">
        <v>2.0</v>
      </c>
    </row>
    <row r="26">
      <c r="A26" s="5" t="s">
        <v>101</v>
      </c>
      <c r="B26" s="5">
        <v>6.0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outlinePr summaryBelow="0" summaryRight="0"/>
  </sheetPr>
  <sheetViews>
    <sheetView workbookViewId="0"/>
  </sheetViews>
  <sheetFormatPr customHeight="1" defaultColWidth="12.63" defaultRowHeight="15.75"/>
  <sheetData>
    <row r="1">
      <c r="B1" s="1" t="s">
        <v>3</v>
      </c>
    </row>
    <row r="2">
      <c r="A2" s="5">
        <v>156625.0</v>
      </c>
      <c r="B2" s="5">
        <v>2977515.0</v>
      </c>
    </row>
    <row r="3">
      <c r="A3" s="5">
        <v>145403.0</v>
      </c>
      <c r="B3" s="5">
        <v>1916596.0</v>
      </c>
    </row>
    <row r="4">
      <c r="A4" s="5">
        <v>157343.0</v>
      </c>
      <c r="B4" s="5">
        <v>1564022.0</v>
      </c>
    </row>
    <row r="5">
      <c r="A5" s="5">
        <v>113054.0</v>
      </c>
      <c r="B5" s="5">
        <v>426704.0</v>
      </c>
    </row>
    <row r="6">
      <c r="A6" s="5">
        <v>135040.0</v>
      </c>
      <c r="B6" s="5">
        <v>1975833.0</v>
      </c>
    </row>
    <row r="7">
      <c r="A7" s="5">
        <v>116804.0</v>
      </c>
      <c r="B7" s="5">
        <v>1058179.0</v>
      </c>
    </row>
    <row r="8">
      <c r="A8" s="5">
        <v>107236.0</v>
      </c>
      <c r="B8" s="5">
        <v>1620187.0</v>
      </c>
    </row>
    <row r="9">
      <c r="A9" s="5">
        <v>144068.0</v>
      </c>
      <c r="B9" s="5">
        <v>2150843.0</v>
      </c>
    </row>
    <row r="10">
      <c r="A10" s="5">
        <v>185102.0</v>
      </c>
      <c r="B10" s="5">
        <v>1138176.0</v>
      </c>
    </row>
    <row r="11">
      <c r="A11" s="5">
        <v>173688.0</v>
      </c>
      <c r="B11" s="5">
        <v>881858.0</v>
      </c>
    </row>
    <row r="12">
      <c r="A12" s="5">
        <v>188033.0</v>
      </c>
      <c r="B12" s="5">
        <v>1741785.0</v>
      </c>
    </row>
    <row r="13">
      <c r="A13" s="5">
        <v>156599.0</v>
      </c>
      <c r="B13" s="5">
        <v>2189421.0</v>
      </c>
    </row>
    <row r="14">
      <c r="A14" s="5">
        <v>161460.0</v>
      </c>
      <c r="B14" s="5">
        <v>2121454.0</v>
      </c>
    </row>
    <row r="15">
      <c r="A15" s="5">
        <v>123058.0</v>
      </c>
      <c r="B15" s="5">
        <v>240547.0</v>
      </c>
    </row>
    <row r="16">
      <c r="A16" s="5">
        <v>104307.0</v>
      </c>
      <c r="B16" s="5">
        <v>1128293.0</v>
      </c>
    </row>
    <row r="17">
      <c r="A17" s="5">
        <v>198289.0</v>
      </c>
      <c r="B17" s="5">
        <v>960942.0</v>
      </c>
    </row>
    <row r="18">
      <c r="A18" s="5">
        <v>149205.0</v>
      </c>
      <c r="B18" s="5">
        <v>1800399.0</v>
      </c>
    </row>
    <row r="19">
      <c r="A19" s="5">
        <v>114386.0</v>
      </c>
      <c r="B19" s="5">
        <v>1510375.0</v>
      </c>
    </row>
    <row r="20">
      <c r="A20" s="5">
        <v>198032.0</v>
      </c>
      <c r="B20" s="5">
        <v>1973330.0</v>
      </c>
    </row>
    <row r="21">
      <c r="A21" s="5">
        <v>163010.0</v>
      </c>
      <c r="B21" s="5">
        <v>658806.0</v>
      </c>
    </row>
    <row r="22">
      <c r="A22" s="5">
        <v>167734.0</v>
      </c>
      <c r="B22" s="5">
        <v>1324651.0</v>
      </c>
    </row>
    <row r="23">
      <c r="A23" s="5">
        <v>142652.0</v>
      </c>
      <c r="B23" s="5">
        <v>2781169.0</v>
      </c>
    </row>
    <row r="24">
      <c r="A24" s="5">
        <v>111882.0</v>
      </c>
      <c r="B24" s="5">
        <v>375292.0</v>
      </c>
    </row>
    <row r="25">
      <c r="A25" s="5">
        <v>126155.0</v>
      </c>
      <c r="B25" s="5">
        <v>183925.0</v>
      </c>
    </row>
    <row r="26">
      <c r="A26" s="5">
        <v>137805.0</v>
      </c>
      <c r="B26" s="5">
        <v>1834783.0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outlinePr summaryBelow="0" summaryRight="0"/>
  </sheetPr>
  <sheetViews>
    <sheetView workbookViewId="0"/>
  </sheetViews>
  <sheetFormatPr customHeight="1" defaultColWidth="12.63" defaultRowHeight="15.75"/>
  <sheetData>
    <row r="1">
      <c r="B1" s="1" t="s">
        <v>102</v>
      </c>
    </row>
    <row r="2">
      <c r="A2" s="1" t="s">
        <v>103</v>
      </c>
      <c r="B2" s="5">
        <v>52259.0</v>
      </c>
    </row>
    <row r="3">
      <c r="A3" s="1" t="s">
        <v>104</v>
      </c>
      <c r="B3" s="5">
        <v>44432.0</v>
      </c>
    </row>
    <row r="4">
      <c r="A4" s="1" t="s">
        <v>105</v>
      </c>
      <c r="B4" s="5">
        <v>18520.0</v>
      </c>
    </row>
    <row r="5">
      <c r="A5" s="1" t="s">
        <v>106</v>
      </c>
      <c r="B5" s="5">
        <v>9039.0</v>
      </c>
    </row>
    <row r="6">
      <c r="A6" s="1" t="s">
        <v>107</v>
      </c>
      <c r="B6" s="5">
        <v>22241.0</v>
      </c>
    </row>
    <row r="7">
      <c r="A7" s="1" t="s">
        <v>108</v>
      </c>
      <c r="B7" s="5">
        <v>23340.0</v>
      </c>
    </row>
    <row r="8">
      <c r="A8" s="1" t="s">
        <v>109</v>
      </c>
      <c r="B8" s="5">
        <v>16186.0</v>
      </c>
    </row>
    <row r="9">
      <c r="A9" s="1" t="s">
        <v>110</v>
      </c>
      <c r="B9" s="5">
        <v>51232.0</v>
      </c>
    </row>
    <row r="10">
      <c r="A10" s="1" t="s">
        <v>111</v>
      </c>
      <c r="B10" s="5">
        <v>12028.0</v>
      </c>
    </row>
    <row r="11">
      <c r="A11" s="1" t="s">
        <v>112</v>
      </c>
      <c r="B11" s="5">
        <v>51701.0</v>
      </c>
    </row>
    <row r="12">
      <c r="A12" s="1" t="s">
        <v>113</v>
      </c>
      <c r="B12" s="5">
        <v>12518.0</v>
      </c>
    </row>
    <row r="13">
      <c r="A13" s="1" t="s">
        <v>114</v>
      </c>
      <c r="B13" s="5">
        <v>15134.0</v>
      </c>
    </row>
    <row r="14">
      <c r="A14" s="1" t="s">
        <v>115</v>
      </c>
      <c r="B14" s="5">
        <v>7742.0</v>
      </c>
    </row>
    <row r="15">
      <c r="A15" s="1" t="s">
        <v>116</v>
      </c>
      <c r="B15" s="5">
        <v>12861.0</v>
      </c>
    </row>
    <row r="16">
      <c r="A16" s="1" t="s">
        <v>117</v>
      </c>
      <c r="B16" s="5">
        <v>51495.0</v>
      </c>
    </row>
    <row r="17">
      <c r="A17" s="1" t="s">
        <v>118</v>
      </c>
      <c r="B17" s="5">
        <v>28856.0</v>
      </c>
    </row>
    <row r="18">
      <c r="A18" s="1" t="s">
        <v>119</v>
      </c>
      <c r="B18" s="5">
        <v>43104.0</v>
      </c>
    </row>
    <row r="19">
      <c r="A19" s="1" t="s">
        <v>120</v>
      </c>
      <c r="B19" s="5">
        <v>53799.0</v>
      </c>
    </row>
    <row r="20">
      <c r="A20" s="1" t="s">
        <v>121</v>
      </c>
      <c r="B20" s="5">
        <v>41817.0</v>
      </c>
    </row>
    <row r="21">
      <c r="A21" s="1" t="s">
        <v>122</v>
      </c>
      <c r="B21" s="5">
        <v>1009.0</v>
      </c>
    </row>
    <row r="22">
      <c r="A22" s="1" t="s">
        <v>123</v>
      </c>
      <c r="B22" s="5">
        <v>36505.0</v>
      </c>
    </row>
    <row r="23">
      <c r="A23" s="1" t="s">
        <v>124</v>
      </c>
      <c r="B23" s="5">
        <v>11311.0</v>
      </c>
    </row>
    <row r="24">
      <c r="A24" s="1" t="s">
        <v>125</v>
      </c>
      <c r="B24" s="5">
        <v>37545.0</v>
      </c>
    </row>
    <row r="25">
      <c r="A25" s="1" t="s">
        <v>126</v>
      </c>
      <c r="B25" s="5">
        <v>16551.0</v>
      </c>
    </row>
    <row r="26">
      <c r="A26" s="1" t="s">
        <v>127</v>
      </c>
      <c r="B26" s="5">
        <v>49166.0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outlinePr summaryBelow="0" summaryRight="0"/>
  </sheetPr>
  <sheetViews>
    <sheetView workbookViewId="0"/>
  </sheetViews>
  <sheetFormatPr customHeight="1" defaultColWidth="12.63" defaultRowHeight="15.75"/>
  <cols>
    <col customWidth="1" min="1" max="1" width="17.25"/>
  </cols>
  <sheetData>
    <row r="1">
      <c r="B1" s="1" t="s">
        <v>128</v>
      </c>
    </row>
    <row r="2">
      <c r="A2" s="1" t="s">
        <v>129</v>
      </c>
      <c r="B2" s="7">
        <v>4000.0</v>
      </c>
    </row>
    <row r="3">
      <c r="A3" s="1" t="s">
        <v>130</v>
      </c>
      <c r="B3" s="4">
        <v>5319.2699999999995</v>
      </c>
    </row>
    <row r="4">
      <c r="A4" s="1" t="s">
        <v>131</v>
      </c>
      <c r="B4" s="4">
        <v>6911.19</v>
      </c>
    </row>
    <row r="5">
      <c r="A5" s="1" t="s">
        <v>132</v>
      </c>
      <c r="B5" s="4">
        <v>8494.2</v>
      </c>
    </row>
    <row r="6">
      <c r="A6" s="1" t="s">
        <v>133</v>
      </c>
      <c r="B6" s="4">
        <v>14546.07</v>
      </c>
    </row>
    <row r="7">
      <c r="A7" s="1" t="s">
        <v>134</v>
      </c>
      <c r="B7" s="4">
        <v>14668.83</v>
      </c>
    </row>
    <row r="8">
      <c r="A8" s="1" t="s">
        <v>135</v>
      </c>
      <c r="B8" s="4">
        <v>17111.16</v>
      </c>
    </row>
    <row r="9">
      <c r="A9" s="1" t="s">
        <v>136</v>
      </c>
      <c r="B9" s="4">
        <v>18806.04</v>
      </c>
    </row>
    <row r="10">
      <c r="A10" s="1" t="s">
        <v>137</v>
      </c>
      <c r="B10" s="4">
        <v>19933.65</v>
      </c>
    </row>
    <row r="11">
      <c r="A11" s="1" t="s">
        <v>138</v>
      </c>
      <c r="B11" s="4">
        <v>20199.96</v>
      </c>
    </row>
    <row r="12">
      <c r="A12" s="1" t="s">
        <v>139</v>
      </c>
      <c r="B12" s="4">
        <v>21988.89</v>
      </c>
    </row>
    <row r="13">
      <c r="A13" s="1" t="s">
        <v>140</v>
      </c>
      <c r="B13" s="4">
        <v>27053.73</v>
      </c>
    </row>
    <row r="14">
      <c r="A14" s="1" t="s">
        <v>141</v>
      </c>
      <c r="B14" s="4">
        <v>27202.23</v>
      </c>
    </row>
    <row r="15">
      <c r="A15" s="1" t="s">
        <v>142</v>
      </c>
      <c r="B15" s="4">
        <v>28402.11</v>
      </c>
    </row>
    <row r="16">
      <c r="A16" s="1" t="s">
        <v>143</v>
      </c>
      <c r="B16" s="4">
        <v>28890.18</v>
      </c>
    </row>
    <row r="17">
      <c r="A17" s="1" t="s">
        <v>144</v>
      </c>
      <c r="B17" s="4">
        <v>29022.84</v>
      </c>
    </row>
    <row r="18">
      <c r="A18" s="1" t="s">
        <v>145</v>
      </c>
      <c r="B18" s="4">
        <v>29820.78</v>
      </c>
    </row>
    <row r="19">
      <c r="A19" s="1" t="s">
        <v>146</v>
      </c>
      <c r="B19" s="4">
        <v>40782.06</v>
      </c>
    </row>
    <row r="20">
      <c r="A20" s="1" t="s">
        <v>147</v>
      </c>
      <c r="B20" s="4">
        <v>41321.61</v>
      </c>
    </row>
    <row r="21">
      <c r="A21" s="1" t="s">
        <v>148</v>
      </c>
      <c r="B21" s="4">
        <v>49954.409999999996</v>
      </c>
    </row>
    <row r="22">
      <c r="A22" s="1" t="s">
        <v>149</v>
      </c>
      <c r="B22" s="4">
        <v>51151.32</v>
      </c>
    </row>
    <row r="23">
      <c r="A23" s="1" t="s">
        <v>150</v>
      </c>
      <c r="B23" s="4">
        <v>51500.79</v>
      </c>
    </row>
    <row r="24">
      <c r="A24" s="1" t="s">
        <v>151</v>
      </c>
      <c r="B24" s="4">
        <v>51944.31</v>
      </c>
    </row>
    <row r="25">
      <c r="A25" s="1" t="s">
        <v>152</v>
      </c>
      <c r="B25" s="4">
        <v>52807.59</v>
      </c>
    </row>
    <row r="26">
      <c r="A26" s="1" t="s">
        <v>153</v>
      </c>
      <c r="B26" s="4">
        <v>55053.9</v>
      </c>
    </row>
    <row r="27">
      <c r="A27" s="1" t="s">
        <v>154</v>
      </c>
      <c r="B27" s="4">
        <v>56189.43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7B7B7"/>
    <outlinePr summaryBelow="0" summaryRight="0"/>
  </sheetPr>
  <sheetViews>
    <sheetView workbookViewId="0"/>
  </sheetViews>
  <sheetFormatPr customHeight="1" defaultColWidth="12.63" defaultRowHeight="15.75"/>
  <cols>
    <col customWidth="1" min="1" max="1" width="15.13"/>
    <col customWidth="1" min="2" max="2" width="21.63"/>
    <col customWidth="1" min="3" max="3" width="37.88"/>
    <col customWidth="1" min="4" max="4" width="19.88"/>
    <col customWidth="1" min="5" max="5" width="18.5"/>
  </cols>
  <sheetData>
    <row r="1">
      <c r="A1" s="1" t="s">
        <v>155</v>
      </c>
      <c r="B1" s="1" t="s">
        <v>45</v>
      </c>
      <c r="C1" s="1" t="s">
        <v>49</v>
      </c>
      <c r="D1" s="1" t="s">
        <v>53</v>
      </c>
      <c r="E1" s="1" t="s">
        <v>57</v>
      </c>
    </row>
    <row r="2">
      <c r="B2" s="1" t="s">
        <v>156</v>
      </c>
      <c r="C2" s="1" t="s">
        <v>156</v>
      </c>
      <c r="D2" s="1" t="s">
        <v>157</v>
      </c>
      <c r="E2" s="1" t="s">
        <v>157</v>
      </c>
    </row>
    <row r="3">
      <c r="A3" s="1" t="s">
        <v>158</v>
      </c>
      <c r="B3" s="1" t="s">
        <v>44</v>
      </c>
      <c r="C3" s="1" t="s">
        <v>48</v>
      </c>
      <c r="D3" s="1" t="s">
        <v>52</v>
      </c>
      <c r="E3" s="1" t="s">
        <v>56</v>
      </c>
    </row>
    <row r="4">
      <c r="A4" s="1" t="s">
        <v>12</v>
      </c>
      <c r="B4" s="1" t="s">
        <v>146</v>
      </c>
      <c r="C4" s="1" t="s">
        <v>103</v>
      </c>
      <c r="D4" s="5">
        <v>156625.0</v>
      </c>
      <c r="E4" s="5" t="s">
        <v>77</v>
      </c>
    </row>
    <row r="5">
      <c r="A5" s="1" t="s">
        <v>14</v>
      </c>
      <c r="B5" s="1" t="s">
        <v>145</v>
      </c>
      <c r="C5" s="1" t="s">
        <v>104</v>
      </c>
      <c r="D5" s="5">
        <v>145403.0</v>
      </c>
      <c r="E5" s="5" t="s">
        <v>78</v>
      </c>
    </row>
    <row r="6">
      <c r="A6" s="1" t="s">
        <v>16</v>
      </c>
      <c r="B6" s="1" t="s">
        <v>144</v>
      </c>
      <c r="C6" s="1" t="s">
        <v>105</v>
      </c>
      <c r="D6" s="5">
        <v>157343.0</v>
      </c>
      <c r="E6" s="5" t="s">
        <v>79</v>
      </c>
    </row>
    <row r="7">
      <c r="A7" s="1" t="s">
        <v>17</v>
      </c>
      <c r="B7" s="1" t="s">
        <v>151</v>
      </c>
      <c r="C7" s="1" t="s">
        <v>106</v>
      </c>
      <c r="D7" s="5">
        <v>113054.0</v>
      </c>
      <c r="E7" s="5" t="s">
        <v>80</v>
      </c>
    </row>
    <row r="8">
      <c r="A8" s="1" t="s">
        <v>18</v>
      </c>
      <c r="B8" s="1" t="s">
        <v>149</v>
      </c>
      <c r="C8" s="1" t="s">
        <v>107</v>
      </c>
      <c r="D8" s="5">
        <v>135040.0</v>
      </c>
      <c r="E8" s="5" t="s">
        <v>81</v>
      </c>
    </row>
    <row r="9">
      <c r="A9" s="1" t="s">
        <v>19</v>
      </c>
      <c r="B9" s="1" t="s">
        <v>130</v>
      </c>
      <c r="C9" s="1" t="s">
        <v>108</v>
      </c>
      <c r="D9" s="5">
        <v>116804.0</v>
      </c>
      <c r="E9" s="5" t="s">
        <v>82</v>
      </c>
    </row>
    <row r="10">
      <c r="A10" s="1" t="s">
        <v>20</v>
      </c>
      <c r="B10" s="1" t="s">
        <v>143</v>
      </c>
      <c r="C10" s="1" t="s">
        <v>109</v>
      </c>
      <c r="D10" s="5">
        <v>107236.0</v>
      </c>
      <c r="E10" s="5" t="s">
        <v>83</v>
      </c>
    </row>
    <row r="11">
      <c r="A11" s="1" t="s">
        <v>21</v>
      </c>
      <c r="B11" s="1" t="s">
        <v>154</v>
      </c>
      <c r="C11" s="1" t="s">
        <v>110</v>
      </c>
      <c r="D11" s="5">
        <v>144068.0</v>
      </c>
      <c r="E11" s="5" t="s">
        <v>84</v>
      </c>
    </row>
    <row r="12">
      <c r="A12" s="1" t="s">
        <v>22</v>
      </c>
      <c r="B12" s="1" t="s">
        <v>134</v>
      </c>
      <c r="C12" s="1" t="s">
        <v>111</v>
      </c>
      <c r="D12" s="5">
        <v>185102.0</v>
      </c>
      <c r="E12" s="5" t="s">
        <v>85</v>
      </c>
    </row>
    <row r="13">
      <c r="A13" s="1" t="s">
        <v>23</v>
      </c>
      <c r="B13" s="1" t="s">
        <v>147</v>
      </c>
      <c r="C13" s="1" t="s">
        <v>112</v>
      </c>
      <c r="D13" s="5">
        <v>173688.0</v>
      </c>
      <c r="E13" s="5" t="s">
        <v>86</v>
      </c>
    </row>
    <row r="14">
      <c r="A14" s="1" t="s">
        <v>24</v>
      </c>
      <c r="B14" s="1" t="s">
        <v>138</v>
      </c>
      <c r="C14" s="1" t="s">
        <v>113</v>
      </c>
      <c r="D14" s="5">
        <v>188033.0</v>
      </c>
      <c r="E14" s="5" t="s">
        <v>87</v>
      </c>
    </row>
    <row r="15">
      <c r="A15" s="1" t="s">
        <v>25</v>
      </c>
      <c r="B15" s="1" t="s">
        <v>132</v>
      </c>
      <c r="C15" s="1" t="s">
        <v>114</v>
      </c>
      <c r="D15" s="5">
        <v>156599.0</v>
      </c>
      <c r="E15" s="5" t="s">
        <v>88</v>
      </c>
    </row>
    <row r="16">
      <c r="A16" s="1" t="s">
        <v>26</v>
      </c>
      <c r="B16" s="1" t="s">
        <v>152</v>
      </c>
      <c r="C16" s="1" t="s">
        <v>115</v>
      </c>
      <c r="D16" s="5">
        <v>161460.0</v>
      </c>
      <c r="E16" s="5" t="s">
        <v>89</v>
      </c>
    </row>
    <row r="17">
      <c r="A17" s="1" t="s">
        <v>27</v>
      </c>
      <c r="B17" s="1" t="s">
        <v>141</v>
      </c>
      <c r="C17" s="1" t="s">
        <v>116</v>
      </c>
      <c r="D17" s="5">
        <v>123058.0</v>
      </c>
      <c r="E17" s="5" t="s">
        <v>90</v>
      </c>
    </row>
    <row r="18">
      <c r="A18" s="1" t="s">
        <v>28</v>
      </c>
      <c r="B18" s="1" t="s">
        <v>140</v>
      </c>
      <c r="C18" s="1" t="s">
        <v>117</v>
      </c>
      <c r="D18" s="5">
        <v>104307.0</v>
      </c>
      <c r="E18" s="5" t="s">
        <v>91</v>
      </c>
    </row>
    <row r="19">
      <c r="A19" s="1" t="s">
        <v>29</v>
      </c>
      <c r="B19" s="1" t="s">
        <v>150</v>
      </c>
      <c r="C19" s="1" t="s">
        <v>118</v>
      </c>
      <c r="D19" s="5">
        <v>198289.0</v>
      </c>
      <c r="E19" s="5" t="s">
        <v>92</v>
      </c>
    </row>
    <row r="20">
      <c r="A20" s="1" t="s">
        <v>30</v>
      </c>
      <c r="B20" s="1" t="s">
        <v>135</v>
      </c>
      <c r="C20" s="1" t="s">
        <v>119</v>
      </c>
      <c r="D20" s="5">
        <v>149205.0</v>
      </c>
      <c r="E20" s="5" t="s">
        <v>93</v>
      </c>
    </row>
    <row r="21">
      <c r="A21" s="1" t="s">
        <v>31</v>
      </c>
      <c r="B21" s="1" t="s">
        <v>142</v>
      </c>
      <c r="C21" s="1" t="s">
        <v>120</v>
      </c>
      <c r="D21" s="5">
        <v>114386.0</v>
      </c>
      <c r="E21" s="5" t="s">
        <v>94</v>
      </c>
    </row>
    <row r="22">
      <c r="A22" s="1" t="s">
        <v>32</v>
      </c>
      <c r="B22" s="1" t="s">
        <v>133</v>
      </c>
      <c r="C22" s="1" t="s">
        <v>121</v>
      </c>
      <c r="D22" s="5">
        <v>198032.0</v>
      </c>
      <c r="E22" s="5" t="s">
        <v>95</v>
      </c>
    </row>
    <row r="23">
      <c r="A23" s="1" t="s">
        <v>33</v>
      </c>
      <c r="B23" s="1" t="s">
        <v>136</v>
      </c>
      <c r="C23" s="1" t="s">
        <v>122</v>
      </c>
      <c r="D23" s="5">
        <v>163010.0</v>
      </c>
      <c r="E23" s="5" t="s">
        <v>96</v>
      </c>
    </row>
    <row r="24">
      <c r="A24" s="1" t="s">
        <v>34</v>
      </c>
      <c r="B24" s="1" t="s">
        <v>137</v>
      </c>
      <c r="C24" s="1" t="s">
        <v>123</v>
      </c>
      <c r="D24" s="5">
        <v>167734.0</v>
      </c>
      <c r="E24" s="5" t="s">
        <v>97</v>
      </c>
    </row>
    <row r="25">
      <c r="A25" s="1" t="s">
        <v>35</v>
      </c>
      <c r="B25" s="1" t="s">
        <v>131</v>
      </c>
      <c r="C25" s="1" t="s">
        <v>124</v>
      </c>
      <c r="D25" s="5">
        <v>142652.0</v>
      </c>
      <c r="E25" s="5" t="s">
        <v>98</v>
      </c>
    </row>
    <row r="26">
      <c r="A26" s="1" t="s">
        <v>36</v>
      </c>
      <c r="B26" s="1" t="s">
        <v>153</v>
      </c>
      <c r="C26" s="1" t="s">
        <v>125</v>
      </c>
      <c r="D26" s="5">
        <v>111882.0</v>
      </c>
      <c r="E26" s="5" t="s">
        <v>99</v>
      </c>
    </row>
    <row r="27">
      <c r="A27" s="1" t="s">
        <v>37</v>
      </c>
      <c r="B27" s="1" t="s">
        <v>148</v>
      </c>
      <c r="C27" s="1" t="s">
        <v>126</v>
      </c>
      <c r="D27" s="5">
        <v>126155.0</v>
      </c>
      <c r="E27" s="5" t="s">
        <v>100</v>
      </c>
    </row>
    <row r="28">
      <c r="A28" s="1" t="s">
        <v>38</v>
      </c>
      <c r="B28" s="1" t="s">
        <v>139</v>
      </c>
      <c r="C28" s="1" t="s">
        <v>127</v>
      </c>
      <c r="D28" s="5">
        <v>137805.0</v>
      </c>
      <c r="E28" s="5" t="s">
        <v>101</v>
      </c>
    </row>
  </sheetData>
  <drawing r:id="rId1"/>
</worksheet>
</file>