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ad Me" sheetId="1" r:id="rId4"/>
    <sheet state="visible" name="Business Model Costs Ingredient" sheetId="2" r:id="rId5"/>
    <sheet state="visible" name="Business Model Costs Items" sheetId="3" r:id="rId6"/>
    <sheet state="visible" name="Business Model Ref Data" sheetId="4" r:id="rId7"/>
    <sheet state="visible" name="Business Model Costs Loc" sheetId="5" r:id="rId8"/>
    <sheet state="visible" name="Business Model Rev" sheetId="6" r:id="rId9"/>
  </sheets>
  <definedNames/>
  <calcPr/>
</workbook>
</file>

<file path=xl/sharedStrings.xml><?xml version="1.0" encoding="utf-8"?>
<sst xmlns="http://schemas.openxmlformats.org/spreadsheetml/2006/main" count="226" uniqueCount="113">
  <si>
    <t>For Monthly Update</t>
  </si>
  <si>
    <t>1)</t>
  </si>
  <si>
    <t>Update green cells (if required) in:</t>
  </si>
  <si>
    <t>Business Model Costs Ingredients</t>
  </si>
  <si>
    <t>Business Model Costs Items</t>
  </si>
  <si>
    <t>Business Model Ref Data</t>
  </si>
  <si>
    <t>Business Model Costs Loc</t>
  </si>
  <si>
    <t>2)</t>
  </si>
  <si>
    <t>Add any new products to Business Model Rev</t>
  </si>
  <si>
    <t>3)</t>
  </si>
  <si>
    <t>Check all formulas incorporate new products and any changes</t>
  </si>
  <si>
    <t>4)</t>
  </si>
  <si>
    <t>Compare against previous month for % change</t>
  </si>
  <si>
    <t>5)</t>
  </si>
  <si>
    <t>Update business plan chart in Monthly Reports spreadsheet</t>
  </si>
  <si>
    <t>6)</t>
  </si>
  <si>
    <t>Save a copy of this workbook in the archive folder on the network drive with the relevant month and year in the name</t>
  </si>
  <si>
    <t>Ingredients master list &amp; cost</t>
  </si>
  <si>
    <t>Cost per kilo</t>
  </si>
  <si>
    <t>Flour</t>
  </si>
  <si>
    <t>Milk</t>
  </si>
  <si>
    <t>Sugar</t>
  </si>
  <si>
    <t>Butter</t>
  </si>
  <si>
    <t>Canned apples</t>
  </si>
  <si>
    <t>Canned blueberries</t>
  </si>
  <si>
    <t>Canned Peaches</t>
  </si>
  <si>
    <t>Canned Strawberries</t>
  </si>
  <si>
    <t>Cinnamon</t>
  </si>
  <si>
    <t>Brown Sugar</t>
  </si>
  <si>
    <t>Canned Rhubarb</t>
  </si>
  <si>
    <t>Condensed milk</t>
  </si>
  <si>
    <t>Cocoa powder</t>
  </si>
  <si>
    <t>Chocolate spread</t>
  </si>
  <si>
    <t>Canned cherries</t>
  </si>
  <si>
    <t>Graham crackers</t>
  </si>
  <si>
    <t>Cream Cheese</t>
  </si>
  <si>
    <t>Eggs</t>
  </si>
  <si>
    <t>Ingredient cost from other sheet</t>
  </si>
  <si>
    <t>Unique ID</t>
  </si>
  <si>
    <t>Total ingredient cost for product</t>
  </si>
  <si>
    <t>Apple pie</t>
  </si>
  <si>
    <t>Cherry pie</t>
  </si>
  <si>
    <t>Blueberry pie</t>
  </si>
  <si>
    <t>Peach pie</t>
  </si>
  <si>
    <t>Strawberry rhubarb pie</t>
  </si>
  <si>
    <t>Butter croissant</t>
  </si>
  <si>
    <t>Chocolate croissant</t>
  </si>
  <si>
    <t>Bear claw</t>
  </si>
  <si>
    <t>Plain Danish</t>
  </si>
  <si>
    <t>Strawberry rhubarb Danish</t>
  </si>
  <si>
    <t>Blueberry Danish</t>
  </si>
  <si>
    <t>Peach Danish</t>
  </si>
  <si>
    <t>Cherry Danish</t>
  </si>
  <si>
    <t>Cherry tart</t>
  </si>
  <si>
    <t>Peach tart</t>
  </si>
  <si>
    <t>Apple tart</t>
  </si>
  <si>
    <t>Plain cheesecake</t>
  </si>
  <si>
    <t>Cherry cheesecake</t>
  </si>
  <si>
    <t>Blueberry cheesecake</t>
  </si>
  <si>
    <t>Flan</t>
  </si>
  <si>
    <t>Cherry flan</t>
  </si>
  <si>
    <t>Cherry Cake</t>
  </si>
  <si>
    <t>Reference data</t>
  </si>
  <si>
    <t>Category</t>
  </si>
  <si>
    <t>Average sale price</t>
  </si>
  <si>
    <t>General info</t>
  </si>
  <si>
    <t>Non Laminated</t>
  </si>
  <si>
    <t>Locations</t>
  </si>
  <si>
    <t>Type</t>
  </si>
  <si>
    <t>Days open</t>
  </si>
  <si>
    <t>Seating?</t>
  </si>
  <si>
    <t>Apprentices</t>
  </si>
  <si>
    <t>Employees on shift</t>
  </si>
  <si>
    <t>Product range</t>
  </si>
  <si>
    <t>Employee cost</t>
  </si>
  <si>
    <t>Elm Street</t>
  </si>
  <si>
    <t>Cafe</t>
  </si>
  <si>
    <t>Yes</t>
  </si>
  <si>
    <t>All</t>
  </si>
  <si>
    <t>Pine Avenue</t>
  </si>
  <si>
    <t>Cart</t>
  </si>
  <si>
    <t>No</t>
  </si>
  <si>
    <t>Laminated only</t>
  </si>
  <si>
    <t>Oak Road</t>
  </si>
  <si>
    <t>Stall</t>
  </si>
  <si>
    <t>Non Laminated only</t>
  </si>
  <si>
    <t>Park Circle</t>
  </si>
  <si>
    <t>Laminated</t>
  </si>
  <si>
    <t>Non laminated</t>
  </si>
  <si>
    <t>non laminated</t>
  </si>
  <si>
    <t>Ongoing costs</t>
  </si>
  <si>
    <t>Location</t>
  </si>
  <si>
    <t>What is it</t>
  </si>
  <si>
    <t>How much per month</t>
  </si>
  <si>
    <t>Rent</t>
  </si>
  <si>
    <t>Utilities</t>
  </si>
  <si>
    <t>Breakage</t>
  </si>
  <si>
    <t>Non food supplies</t>
  </si>
  <si>
    <t>Permit</t>
  </si>
  <si>
    <t>Overhead</t>
  </si>
  <si>
    <t>accountants</t>
  </si>
  <si>
    <t>company filing fees</t>
  </si>
  <si>
    <t>trash</t>
  </si>
  <si>
    <t>Average price per item</t>
  </si>
  <si>
    <t>Cost per item</t>
  </si>
  <si>
    <t>Avg monthly sales (quantity)</t>
  </si>
  <si>
    <t>Avg monthly sales (revenue)</t>
  </si>
  <si>
    <t>Monthly ingredient costs</t>
  </si>
  <si>
    <t>Gross profit before running costs</t>
  </si>
  <si>
    <t>Running costs</t>
  </si>
  <si>
    <t>% of revenue per loc</t>
  </si>
  <si>
    <t>Overhead assigned</t>
  </si>
  <si>
    <t>Gross profit before tax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</si>
</sst>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£-809]#,##0.00"/>
    <numFmt numFmtId="165" formatCode="0.0"/>
    <numFmt numFmtId="166" formatCode="[$£-809]#,##0"/>
  </numFmts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</fills>
  <borders count="12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D9EAD3"/>
      </left>
      <right style="thin">
        <color rgb="FF284E3F"/>
      </right>
      <top style="thin">
        <color rgb="FFD9EAD3"/>
      </top>
      <bottom style="thin">
        <color rgb="FFD9EAD3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2" fontId="2" numFmtId="164" xfId="0" applyAlignment="1" applyFill="1" applyFont="1" applyNumberFormat="1">
      <alignment readingOrder="0"/>
    </xf>
    <xf borderId="0" fillId="2" fontId="2" numFmtId="0" xfId="0" applyAlignment="1" applyFont="1">
      <alignment readingOrder="0"/>
    </xf>
    <xf borderId="0" fillId="3" fontId="2" numFmtId="164" xfId="0" applyFill="1" applyFont="1" applyNumberFormat="1"/>
    <xf borderId="0" fillId="3" fontId="2" numFmtId="0" xfId="0" applyFont="1"/>
    <xf borderId="0" fillId="3" fontId="2" numFmtId="0" xfId="0" applyAlignment="1" applyFont="1">
      <alignment readingOrder="0"/>
    </xf>
    <xf borderId="0" fillId="2" fontId="2" numFmtId="0" xfId="0" applyFont="1"/>
    <xf borderId="0" fillId="0" fontId="2" numFmtId="0" xfId="0" applyFont="1"/>
    <xf borderId="1" fillId="0" fontId="2" numFmtId="0" xfId="0" applyAlignment="1" applyBorder="1" applyFont="1">
      <alignment horizontal="left" readingOrder="0" shrinkToFit="0" vertical="center" wrapText="0"/>
    </xf>
    <xf borderId="2" fillId="0" fontId="2" numFmtId="0" xfId="0" applyAlignment="1" applyBorder="1" applyFont="1">
      <alignment horizontal="left" readingOrder="0" shrinkToFit="0" vertical="center" wrapText="0"/>
    </xf>
    <xf borderId="3" fillId="0" fontId="2" numFmtId="0" xfId="0" applyAlignment="1" applyBorder="1" applyFont="1">
      <alignment horizontal="left" readingOrder="0" shrinkToFit="0" vertical="center" wrapText="0"/>
    </xf>
    <xf borderId="4" fillId="0" fontId="2" numFmtId="0" xfId="0" applyAlignment="1" applyBorder="1" applyFont="1">
      <alignment readingOrder="0" shrinkToFit="0" vertical="center" wrapText="0"/>
    </xf>
    <xf borderId="5" fillId="0" fontId="2" numFmtId="0" xfId="0" applyAlignment="1" applyBorder="1" applyFont="1">
      <alignment readingOrder="0" shrinkToFit="0" vertical="center" wrapText="0"/>
    </xf>
    <xf borderId="6" fillId="2" fontId="2" numFmtId="164" xfId="0" applyAlignment="1" applyBorder="1" applyFont="1" applyNumberFormat="1">
      <alignment readingOrder="0" shrinkToFit="0" vertical="center" wrapText="0"/>
    </xf>
    <xf borderId="7" fillId="0" fontId="2" numFmtId="0" xfId="0" applyAlignment="1" applyBorder="1" applyFont="1">
      <alignment readingOrder="0" shrinkToFit="0" vertical="center" wrapText="0"/>
    </xf>
    <xf borderId="8" fillId="0" fontId="2" numFmtId="0" xfId="0" applyAlignment="1" applyBorder="1" applyFont="1">
      <alignment readingOrder="0" shrinkToFit="0" vertical="center" wrapText="0"/>
    </xf>
    <xf borderId="9" fillId="0" fontId="2" numFmtId="0" xfId="0" applyAlignment="1" applyBorder="1" applyFont="1">
      <alignment readingOrder="0" shrinkToFit="0" vertical="center" wrapText="0"/>
    </xf>
    <xf borderId="10" fillId="0" fontId="2" numFmtId="0" xfId="0" applyAlignment="1" applyBorder="1" applyFont="1">
      <alignment readingOrder="0" shrinkToFit="0" vertical="center" wrapText="0"/>
    </xf>
    <xf borderId="11" fillId="2" fontId="2" numFmtId="164" xfId="0" applyAlignment="1" applyBorder="1" applyFont="1" applyNumberFormat="1">
      <alignment readingOrder="0" shrinkToFit="0" vertical="center" wrapText="0"/>
    </xf>
    <xf borderId="0" fillId="2" fontId="2" numFmtId="165" xfId="0" applyFont="1" applyNumberFormat="1"/>
    <xf borderId="0" fillId="3" fontId="2" numFmtId="166" xfId="0" applyFont="1" applyNumberFormat="1"/>
    <xf borderId="0" fillId="3" fontId="2" numFmtId="10" xfId="0" applyFont="1" applyNumberFormat="1"/>
    <xf borderId="0" fillId="0" fontId="2" numFmtId="164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Business Model Ref Data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C23" displayName="Table1" name="Table1" id="1">
  <tableColumns count="3">
    <tableColumn name="Reference data" id="1"/>
    <tableColumn name="Category" id="2"/>
    <tableColumn name="Average sale price" id="3"/>
  </tableColumns>
  <tableStyleInfo name="Business Model Ref Data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1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B2" s="1" t="s">
        <v>0</v>
      </c>
    </row>
    <row r="3">
      <c r="B3" s="2"/>
    </row>
    <row r="4">
      <c r="A4" s="2" t="s">
        <v>1</v>
      </c>
      <c r="B4" s="2" t="s">
        <v>2</v>
      </c>
    </row>
    <row r="5">
      <c r="B5" s="2" t="s">
        <v>3</v>
      </c>
    </row>
    <row r="6">
      <c r="B6" s="2" t="s">
        <v>4</v>
      </c>
    </row>
    <row r="7">
      <c r="B7" s="2" t="s">
        <v>5</v>
      </c>
    </row>
    <row r="8">
      <c r="B8" s="2" t="s">
        <v>6</v>
      </c>
    </row>
    <row r="10">
      <c r="A10" s="2" t="s">
        <v>7</v>
      </c>
      <c r="B10" s="2" t="s">
        <v>8</v>
      </c>
    </row>
    <row r="12">
      <c r="A12" s="2" t="s">
        <v>9</v>
      </c>
      <c r="B12" s="2" t="s">
        <v>10</v>
      </c>
    </row>
    <row r="14">
      <c r="A14" s="2" t="s">
        <v>11</v>
      </c>
      <c r="B14" s="2" t="s">
        <v>12</v>
      </c>
    </row>
    <row r="16">
      <c r="A16" s="2" t="s">
        <v>13</v>
      </c>
      <c r="B16" s="2" t="s">
        <v>14</v>
      </c>
    </row>
    <row r="18">
      <c r="A18" s="2" t="s">
        <v>15</v>
      </c>
      <c r="B18" s="2" t="s">
        <v>16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38"/>
  </cols>
  <sheetData>
    <row r="1">
      <c r="A1" s="2" t="s">
        <v>17</v>
      </c>
      <c r="B1" s="2" t="s">
        <v>18</v>
      </c>
    </row>
    <row r="2">
      <c r="A2" s="2" t="s">
        <v>19</v>
      </c>
      <c r="B2" s="3">
        <v>1.05</v>
      </c>
    </row>
    <row r="3">
      <c r="A3" s="2" t="s">
        <v>20</v>
      </c>
      <c r="B3" s="3">
        <v>0.89</v>
      </c>
    </row>
    <row r="4">
      <c r="A4" s="2" t="s">
        <v>21</v>
      </c>
      <c r="B4" s="3">
        <v>0.95</v>
      </c>
    </row>
    <row r="5">
      <c r="A5" s="2" t="s">
        <v>22</v>
      </c>
      <c r="B5" s="3">
        <v>8.0</v>
      </c>
    </row>
    <row r="6">
      <c r="A6" s="2" t="s">
        <v>23</v>
      </c>
      <c r="B6" s="3">
        <v>3.0</v>
      </c>
    </row>
    <row r="7">
      <c r="A7" s="2" t="s">
        <v>24</v>
      </c>
      <c r="B7" s="3">
        <v>5.0</v>
      </c>
    </row>
    <row r="8">
      <c r="A8" s="2" t="s">
        <v>25</v>
      </c>
      <c r="B8" s="3">
        <v>4.0</v>
      </c>
    </row>
    <row r="9">
      <c r="A9" s="2" t="s">
        <v>26</v>
      </c>
      <c r="B9" s="3">
        <v>6.0</v>
      </c>
    </row>
    <row r="10">
      <c r="A10" s="2" t="s">
        <v>27</v>
      </c>
      <c r="B10" s="3">
        <v>15.0</v>
      </c>
    </row>
    <row r="11">
      <c r="A11" s="2" t="s">
        <v>28</v>
      </c>
      <c r="B11" s="3">
        <v>3.0</v>
      </c>
    </row>
    <row r="12">
      <c r="A12" s="2" t="s">
        <v>29</v>
      </c>
      <c r="B12" s="3">
        <v>8.0</v>
      </c>
    </row>
    <row r="13">
      <c r="A13" s="2" t="s">
        <v>30</v>
      </c>
      <c r="B13" s="3">
        <v>3.0</v>
      </c>
    </row>
    <row r="14">
      <c r="A14" s="2" t="s">
        <v>31</v>
      </c>
      <c r="B14" s="4">
        <v>9.0</v>
      </c>
    </row>
    <row r="15">
      <c r="A15" s="2" t="s">
        <v>32</v>
      </c>
      <c r="B15" s="4">
        <v>2.5</v>
      </c>
    </row>
    <row r="16">
      <c r="A16" s="2" t="s">
        <v>33</v>
      </c>
      <c r="B16" s="4">
        <v>4.0</v>
      </c>
    </row>
    <row r="17">
      <c r="A17" s="2" t="s">
        <v>34</v>
      </c>
      <c r="B17" s="4">
        <v>3.0</v>
      </c>
    </row>
    <row r="18">
      <c r="A18" s="2" t="s">
        <v>35</v>
      </c>
      <c r="B18" s="4">
        <v>8.0</v>
      </c>
    </row>
    <row r="19">
      <c r="A19" s="2" t="s">
        <v>36</v>
      </c>
      <c r="B19" s="4">
        <v>10.0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4.5"/>
  </cols>
  <sheetData>
    <row r="2">
      <c r="C2" s="2" t="s">
        <v>37</v>
      </c>
      <c r="D2" s="5">
        <f>vlookup(D4,'Business Model Costs Ingredient'!$A$2:$B$19,2,false)</f>
        <v>1.05</v>
      </c>
      <c r="E2" s="5">
        <f>vlookup(E4,'Business Model Costs Ingredient'!$A$2:$B$19,2,false)</f>
        <v>0.89</v>
      </c>
      <c r="F2" s="5">
        <f>vlookup(F4,'Business Model Costs Ingredient'!$A$2:$B$19,2,false)</f>
        <v>0.95</v>
      </c>
      <c r="G2" s="5">
        <f>vlookup(G4,'Business Model Costs Ingredient'!$A$2:$B$19,2,false)</f>
        <v>8</v>
      </c>
      <c r="H2" s="5">
        <f>vlookup(H4,'Business Model Costs Ingredient'!$A$2:$B$19,2,false)</f>
        <v>3</v>
      </c>
      <c r="I2" s="5">
        <f>vlookup(I4,'Business Model Costs Ingredient'!$A$2:$B$19,2,false)</f>
        <v>5</v>
      </c>
      <c r="J2" s="6">
        <f>vlookup(J4,'Business Model Costs Ingredient'!$A$2:$B$19,2,false)</f>
        <v>4</v>
      </c>
      <c r="K2" s="5">
        <f>vlookup(K4,'Business Model Costs Ingredient'!$A$2:$B$19,2,false)</f>
        <v>4</v>
      </c>
      <c r="L2" s="5">
        <f>vlookup(L4,'Business Model Costs Ingredient'!$A$2:$B$19,2,false)</f>
        <v>6</v>
      </c>
      <c r="M2" s="5">
        <f>vlookup(M4,'Business Model Costs Ingredient'!$A$2:$B$19,2,false)</f>
        <v>15</v>
      </c>
      <c r="N2" s="5">
        <f>vlookup(N4,'Business Model Costs Ingredient'!$A$2:$B$19,2,false)</f>
        <v>3</v>
      </c>
      <c r="O2" s="5">
        <f>vlookup(O4,'Business Model Costs Ingredient'!$A$2:$B$19,2,false)</f>
        <v>8</v>
      </c>
      <c r="P2" s="5">
        <f>vlookup(P4,'Business Model Costs Ingredient'!$A$2:$B$19,2,false)</f>
        <v>3</v>
      </c>
      <c r="Q2" s="6">
        <f>vlookup(Q4,'Business Model Costs Ingredient'!$A$2:$B$19,2,false)</f>
        <v>9</v>
      </c>
      <c r="R2" s="6">
        <f>vlookup(R4,'Business Model Costs Ingredient'!$A$2:$B$19,2,false)</f>
        <v>2.5</v>
      </c>
      <c r="S2" s="6">
        <f>vlookup(S4,'Business Model Costs Ingredient'!$A$2:$B$19,2,false)</f>
        <v>3</v>
      </c>
      <c r="T2" s="6">
        <f>vlookup(T4,'Business Model Costs Ingredient'!$A$2:$B$19,2,false)</f>
        <v>8</v>
      </c>
      <c r="U2" s="6">
        <f>vlookup(U4,'Business Model Costs Ingredient'!$A$2:$B$19,2,false)</f>
        <v>10</v>
      </c>
    </row>
    <row r="3">
      <c r="C3" s="2"/>
      <c r="I3" s="2"/>
      <c r="J3" s="2"/>
      <c r="K3" s="2"/>
    </row>
    <row r="4">
      <c r="A4" s="2" t="s">
        <v>38</v>
      </c>
      <c r="C4" s="2" t="s">
        <v>39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  <c r="I4" s="2" t="s">
        <v>24</v>
      </c>
      <c r="J4" s="2" t="s">
        <v>33</v>
      </c>
      <c r="K4" s="2" t="s">
        <v>25</v>
      </c>
      <c r="L4" s="2" t="s">
        <v>26</v>
      </c>
      <c r="M4" s="2" t="s">
        <v>27</v>
      </c>
      <c r="N4" s="2" t="s">
        <v>28</v>
      </c>
      <c r="O4" s="2" t="s">
        <v>29</v>
      </c>
      <c r="P4" s="2" t="s">
        <v>30</v>
      </c>
      <c r="Q4" s="2" t="s">
        <v>31</v>
      </c>
      <c r="R4" s="2" t="s">
        <v>32</v>
      </c>
      <c r="S4" s="2" t="s">
        <v>34</v>
      </c>
      <c r="T4" s="2" t="s">
        <v>35</v>
      </c>
      <c r="U4" s="2" t="s">
        <v>36</v>
      </c>
    </row>
    <row r="5">
      <c r="A5" s="2">
        <v>1.0</v>
      </c>
      <c r="B5" s="2" t="s">
        <v>40</v>
      </c>
      <c r="C5" s="7">
        <f t="shared" ref="C5:C26" si="1">sumproduct($D$2:$R$2,D5:R5)</f>
        <v>3.372</v>
      </c>
      <c r="D5" s="4">
        <v>0.25</v>
      </c>
      <c r="E5" s="8"/>
      <c r="F5" s="4">
        <v>0.01</v>
      </c>
      <c r="G5" s="4">
        <v>0.2</v>
      </c>
      <c r="H5" s="4">
        <v>0.5</v>
      </c>
      <c r="I5" s="4"/>
      <c r="J5" s="4"/>
      <c r="K5" s="4"/>
      <c r="L5" s="8"/>
      <c r="M5" s="8"/>
      <c r="N5" s="8"/>
      <c r="O5" s="8"/>
      <c r="P5" s="8"/>
      <c r="Q5" s="8"/>
      <c r="R5" s="8"/>
      <c r="S5" s="8"/>
      <c r="T5" s="8"/>
      <c r="U5" s="8"/>
    </row>
    <row r="6">
      <c r="A6" s="2">
        <v>2.0</v>
      </c>
      <c r="B6" s="2" t="s">
        <v>41</v>
      </c>
      <c r="C6" s="7">
        <f t="shared" si="1"/>
        <v>3.872</v>
      </c>
      <c r="D6" s="4">
        <v>0.25</v>
      </c>
      <c r="E6" s="8"/>
      <c r="F6" s="4">
        <v>0.01</v>
      </c>
      <c r="G6" s="4">
        <v>0.2</v>
      </c>
      <c r="H6" s="8"/>
      <c r="I6" s="4"/>
      <c r="J6" s="4">
        <v>0.5</v>
      </c>
      <c r="K6" s="4"/>
      <c r="L6" s="8"/>
      <c r="M6" s="8"/>
      <c r="N6" s="8"/>
      <c r="O6" s="8"/>
      <c r="P6" s="8"/>
      <c r="Q6" s="8"/>
      <c r="R6" s="8"/>
      <c r="S6" s="8"/>
      <c r="T6" s="8"/>
      <c r="U6" s="8"/>
    </row>
    <row r="7">
      <c r="A7" s="9">
        <v>3.0</v>
      </c>
      <c r="B7" s="2" t="s">
        <v>42</v>
      </c>
      <c r="C7" s="7">
        <f t="shared" si="1"/>
        <v>4.372</v>
      </c>
      <c r="D7" s="4">
        <v>0.25</v>
      </c>
      <c r="E7" s="8"/>
      <c r="F7" s="4">
        <v>0.01</v>
      </c>
      <c r="G7" s="4">
        <v>0.2</v>
      </c>
      <c r="H7" s="8"/>
      <c r="I7" s="4">
        <v>0.5</v>
      </c>
      <c r="J7" s="4"/>
      <c r="K7" s="4"/>
      <c r="L7" s="8"/>
      <c r="M7" s="8"/>
      <c r="N7" s="8"/>
      <c r="O7" s="8"/>
      <c r="P7" s="8"/>
      <c r="Q7" s="8"/>
      <c r="R7" s="8"/>
      <c r="S7" s="8"/>
      <c r="T7" s="8"/>
      <c r="U7" s="8"/>
    </row>
    <row r="8">
      <c r="A8" s="9">
        <v>4.0</v>
      </c>
      <c r="B8" s="2" t="s">
        <v>43</v>
      </c>
      <c r="C8" s="7">
        <f t="shared" si="1"/>
        <v>3.872</v>
      </c>
      <c r="D8" s="4">
        <v>0.25</v>
      </c>
      <c r="E8" s="8"/>
      <c r="F8" s="4">
        <v>0.01</v>
      </c>
      <c r="G8" s="4">
        <v>0.2</v>
      </c>
      <c r="H8" s="8"/>
      <c r="I8" s="4"/>
      <c r="J8" s="4"/>
      <c r="K8" s="4">
        <v>0.5</v>
      </c>
      <c r="L8" s="8"/>
      <c r="M8" s="8"/>
      <c r="N8" s="8"/>
      <c r="O8" s="8"/>
      <c r="P8" s="8"/>
      <c r="Q8" s="8"/>
      <c r="R8" s="8"/>
      <c r="S8" s="8"/>
      <c r="T8" s="8"/>
      <c r="U8" s="8"/>
    </row>
    <row r="9">
      <c r="A9" s="9">
        <v>5.0</v>
      </c>
      <c r="B9" s="2" t="s">
        <v>44</v>
      </c>
      <c r="C9" s="7">
        <f t="shared" si="1"/>
        <v>5.072</v>
      </c>
      <c r="D9" s="4">
        <v>0.25</v>
      </c>
      <c r="E9" s="8"/>
      <c r="F9" s="4">
        <v>0.01</v>
      </c>
      <c r="G9" s="4">
        <v>0.2</v>
      </c>
      <c r="H9" s="8"/>
      <c r="I9" s="4"/>
      <c r="J9" s="4"/>
      <c r="K9" s="4"/>
      <c r="L9" s="4">
        <v>0.4</v>
      </c>
      <c r="M9" s="8"/>
      <c r="N9" s="8"/>
      <c r="O9" s="4">
        <v>0.1</v>
      </c>
      <c r="P9" s="8"/>
      <c r="Q9" s="8"/>
      <c r="R9" s="8"/>
      <c r="S9" s="8"/>
      <c r="T9" s="8"/>
      <c r="U9" s="8"/>
    </row>
    <row r="10">
      <c r="A10" s="9">
        <v>6.0</v>
      </c>
      <c r="B10" s="2" t="s">
        <v>45</v>
      </c>
      <c r="C10" s="7">
        <f t="shared" si="1"/>
        <v>0.281</v>
      </c>
      <c r="D10" s="4">
        <v>0.03</v>
      </c>
      <c r="E10" s="8"/>
      <c r="F10" s="4">
        <v>0.01</v>
      </c>
      <c r="G10" s="4">
        <v>0.03</v>
      </c>
      <c r="H10" s="8"/>
      <c r="I10" s="4"/>
      <c r="J10" s="4"/>
      <c r="K10" s="4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>
      <c r="A11" s="9">
        <v>7.0</v>
      </c>
      <c r="B11" s="2" t="s">
        <v>46</v>
      </c>
      <c r="C11" s="7">
        <f t="shared" si="1"/>
        <v>0.331</v>
      </c>
      <c r="D11" s="4">
        <v>0.03</v>
      </c>
      <c r="E11" s="8"/>
      <c r="F11" s="4">
        <v>0.01</v>
      </c>
      <c r="G11" s="4">
        <v>0.03</v>
      </c>
      <c r="H11" s="8"/>
      <c r="I11" s="4"/>
      <c r="J11" s="4"/>
      <c r="K11" s="4"/>
      <c r="L11" s="8"/>
      <c r="M11" s="8"/>
      <c r="N11" s="8"/>
      <c r="O11" s="8"/>
      <c r="P11" s="8"/>
      <c r="Q11" s="8"/>
      <c r="R11" s="4">
        <v>0.02</v>
      </c>
      <c r="S11" s="8"/>
      <c r="T11" s="8"/>
      <c r="U11" s="8"/>
    </row>
    <row r="12">
      <c r="A12" s="9">
        <v>8.0</v>
      </c>
      <c r="B12" s="2" t="s">
        <v>47</v>
      </c>
      <c r="C12" s="7">
        <f t="shared" si="1"/>
        <v>0.335</v>
      </c>
      <c r="D12" s="4">
        <v>0.03</v>
      </c>
      <c r="E12" s="8"/>
      <c r="F12" s="4">
        <v>0.01</v>
      </c>
      <c r="G12" s="4">
        <v>0.03</v>
      </c>
      <c r="H12" s="8"/>
      <c r="I12" s="4"/>
      <c r="J12" s="4"/>
      <c r="K12" s="4"/>
      <c r="L12" s="8"/>
      <c r="M12" s="4">
        <v>0.001</v>
      </c>
      <c r="N12" s="4">
        <v>0.01</v>
      </c>
      <c r="O12" s="8"/>
      <c r="P12" s="8"/>
      <c r="Q12" s="4">
        <v>0.001</v>
      </c>
      <c r="R12" s="8"/>
      <c r="S12" s="8"/>
      <c r="T12" s="8"/>
      <c r="U12" s="8"/>
    </row>
    <row r="13">
      <c r="A13" s="9">
        <v>9.0</v>
      </c>
      <c r="B13" s="2" t="s">
        <v>48</v>
      </c>
      <c r="C13" s="7">
        <f t="shared" si="1"/>
        <v>0.2582</v>
      </c>
      <c r="D13" s="4">
        <v>0.05</v>
      </c>
      <c r="E13" s="4">
        <v>0.03</v>
      </c>
      <c r="F13" s="4">
        <v>0.02</v>
      </c>
      <c r="G13" s="4">
        <v>0.02</v>
      </c>
      <c r="H13" s="8"/>
      <c r="I13" s="4"/>
      <c r="J13" s="4"/>
      <c r="K13" s="4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>
      <c r="A14" s="9">
        <v>10.0</v>
      </c>
      <c r="B14" s="2" t="s">
        <v>49</v>
      </c>
      <c r="C14" s="7">
        <f t="shared" si="1"/>
        <v>0.6082</v>
      </c>
      <c r="D14" s="4">
        <v>0.05</v>
      </c>
      <c r="E14" s="4">
        <v>0.03</v>
      </c>
      <c r="F14" s="4">
        <v>0.02</v>
      </c>
      <c r="G14" s="4">
        <v>0.02</v>
      </c>
      <c r="H14" s="8"/>
      <c r="I14" s="4"/>
      <c r="J14" s="4"/>
      <c r="K14" s="4"/>
      <c r="L14" s="4">
        <v>0.025</v>
      </c>
      <c r="M14" s="8"/>
      <c r="N14" s="8"/>
      <c r="O14" s="4">
        <v>0.025</v>
      </c>
      <c r="P14" s="8"/>
      <c r="Q14" s="8"/>
      <c r="R14" s="8"/>
      <c r="S14" s="8"/>
      <c r="T14" s="8"/>
      <c r="U14" s="8"/>
    </row>
    <row r="15">
      <c r="A15" s="9">
        <v>11.0</v>
      </c>
      <c r="B15" s="2" t="s">
        <v>50</v>
      </c>
      <c r="C15" s="7">
        <f t="shared" si="1"/>
        <v>0.5082</v>
      </c>
      <c r="D15" s="4">
        <v>0.05</v>
      </c>
      <c r="E15" s="4">
        <v>0.03</v>
      </c>
      <c r="F15" s="4">
        <v>0.02</v>
      </c>
      <c r="G15" s="4">
        <v>0.02</v>
      </c>
      <c r="H15" s="8"/>
      <c r="I15" s="4">
        <v>0.05</v>
      </c>
      <c r="J15" s="4"/>
      <c r="K15" s="4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>
      <c r="A16" s="9">
        <v>12.0</v>
      </c>
      <c r="B16" s="2" t="s">
        <v>51</v>
      </c>
      <c r="C16" s="7">
        <f t="shared" si="1"/>
        <v>0.4582</v>
      </c>
      <c r="D16" s="4">
        <v>0.05</v>
      </c>
      <c r="E16" s="4">
        <v>0.03</v>
      </c>
      <c r="F16" s="4">
        <v>0.02</v>
      </c>
      <c r="G16" s="4">
        <v>0.02</v>
      </c>
      <c r="H16" s="8"/>
      <c r="I16" s="4"/>
      <c r="J16" s="4"/>
      <c r="K16" s="4">
        <v>0.05</v>
      </c>
      <c r="L16" s="8"/>
      <c r="M16" s="8"/>
      <c r="N16" s="8"/>
      <c r="O16" s="8"/>
      <c r="P16" s="8"/>
      <c r="Q16" s="8"/>
      <c r="R16" s="8"/>
      <c r="S16" s="8"/>
      <c r="T16" s="8"/>
      <c r="U16" s="8"/>
    </row>
    <row r="17">
      <c r="A17" s="9">
        <v>13.0</v>
      </c>
      <c r="B17" s="2" t="s">
        <v>52</v>
      </c>
      <c r="C17" s="7">
        <f t="shared" si="1"/>
        <v>0.4582</v>
      </c>
      <c r="D17" s="4">
        <v>0.05</v>
      </c>
      <c r="E17" s="4">
        <v>0.03</v>
      </c>
      <c r="F17" s="4">
        <v>0.02</v>
      </c>
      <c r="G17" s="4">
        <v>0.02</v>
      </c>
      <c r="H17" s="8"/>
      <c r="I17" s="4"/>
      <c r="J17" s="4">
        <v>0.05</v>
      </c>
      <c r="K17" s="4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>
      <c r="A18" s="9">
        <v>14.0</v>
      </c>
      <c r="B18" s="2" t="s">
        <v>53</v>
      </c>
      <c r="C18" s="7">
        <f t="shared" si="1"/>
        <v>1.30975</v>
      </c>
      <c r="D18" s="4">
        <v>0.1</v>
      </c>
      <c r="E18" s="8"/>
      <c r="F18" s="4">
        <v>0.005</v>
      </c>
      <c r="G18" s="4">
        <v>0.1</v>
      </c>
      <c r="H18" s="8"/>
      <c r="I18" s="4"/>
      <c r="J18" s="4">
        <v>0.1</v>
      </c>
      <c r="K18" s="4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>
      <c r="A19" s="9">
        <v>15.0</v>
      </c>
      <c r="B19" s="2" t="s">
        <v>54</v>
      </c>
      <c r="C19" s="7">
        <f t="shared" si="1"/>
        <v>1.30975</v>
      </c>
      <c r="D19" s="4">
        <v>0.1</v>
      </c>
      <c r="E19" s="8"/>
      <c r="F19" s="4">
        <v>0.005</v>
      </c>
      <c r="G19" s="4">
        <v>0.1</v>
      </c>
      <c r="H19" s="8"/>
      <c r="I19" s="4"/>
      <c r="J19" s="4"/>
      <c r="K19" s="4">
        <v>0.1</v>
      </c>
      <c r="L19" s="8"/>
      <c r="M19" s="8"/>
      <c r="N19" s="8"/>
      <c r="O19" s="8"/>
      <c r="P19" s="8"/>
      <c r="Q19" s="8"/>
      <c r="R19" s="8"/>
      <c r="S19" s="8"/>
      <c r="T19" s="8"/>
      <c r="U19" s="8"/>
    </row>
    <row r="20">
      <c r="A20" s="9">
        <v>16.0</v>
      </c>
      <c r="B20" s="2" t="s">
        <v>55</v>
      </c>
      <c r="C20" s="7">
        <f t="shared" si="1"/>
        <v>1.20975</v>
      </c>
      <c r="D20" s="4">
        <v>0.1</v>
      </c>
      <c r="E20" s="8"/>
      <c r="F20" s="4">
        <v>0.005</v>
      </c>
      <c r="G20" s="4">
        <v>0.1</v>
      </c>
      <c r="H20" s="4">
        <v>0.1</v>
      </c>
      <c r="I20" s="4"/>
      <c r="J20" s="4"/>
      <c r="K20" s="4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>
      <c r="A21" s="9">
        <v>17.0</v>
      </c>
      <c r="B21" s="2" t="s">
        <v>56</v>
      </c>
      <c r="C21" s="7">
        <f t="shared" si="1"/>
        <v>2.6425</v>
      </c>
      <c r="D21" s="4">
        <v>0.25</v>
      </c>
      <c r="E21" s="8"/>
      <c r="F21" s="4">
        <v>0.4</v>
      </c>
      <c r="G21" s="4">
        <v>0.25</v>
      </c>
      <c r="H21" s="8"/>
      <c r="I21" s="4"/>
      <c r="J21" s="4"/>
      <c r="K21" s="4"/>
      <c r="L21" s="8"/>
      <c r="M21" s="8"/>
      <c r="N21" s="8"/>
      <c r="O21" s="8"/>
      <c r="P21" s="8"/>
      <c r="Q21" s="8"/>
      <c r="R21" s="8"/>
      <c r="S21" s="4">
        <v>0.5</v>
      </c>
      <c r="T21" s="4">
        <v>0.5</v>
      </c>
      <c r="U21" s="8"/>
    </row>
    <row r="22">
      <c r="A22" s="9">
        <v>18.0</v>
      </c>
      <c r="B22" s="2" t="s">
        <v>57</v>
      </c>
      <c r="C22" s="7">
        <f t="shared" si="1"/>
        <v>2.8425</v>
      </c>
      <c r="D22" s="4">
        <v>0.25</v>
      </c>
      <c r="E22" s="8"/>
      <c r="F22" s="4">
        <v>0.4</v>
      </c>
      <c r="G22" s="4">
        <v>0.25</v>
      </c>
      <c r="H22" s="8"/>
      <c r="I22" s="4"/>
      <c r="J22" s="4">
        <v>0.05</v>
      </c>
      <c r="K22" s="4"/>
      <c r="L22" s="8"/>
      <c r="M22" s="8"/>
      <c r="N22" s="8"/>
      <c r="O22" s="8"/>
      <c r="P22" s="8"/>
      <c r="Q22" s="8"/>
      <c r="R22" s="8"/>
      <c r="S22" s="4">
        <v>0.5</v>
      </c>
      <c r="T22" s="4">
        <v>0.5</v>
      </c>
      <c r="U22" s="8"/>
    </row>
    <row r="23">
      <c r="A23" s="9">
        <v>19.0</v>
      </c>
      <c r="B23" s="2" t="s">
        <v>58</v>
      </c>
      <c r="C23" s="7">
        <f t="shared" si="1"/>
        <v>2.8925</v>
      </c>
      <c r="D23" s="4">
        <v>0.25</v>
      </c>
      <c r="E23" s="8"/>
      <c r="F23" s="4">
        <v>0.4</v>
      </c>
      <c r="G23" s="4">
        <v>0.25</v>
      </c>
      <c r="H23" s="8"/>
      <c r="I23" s="4">
        <v>0.05</v>
      </c>
      <c r="J23" s="4"/>
      <c r="K23" s="4"/>
      <c r="L23" s="8"/>
      <c r="M23" s="8"/>
      <c r="N23" s="8"/>
      <c r="O23" s="8"/>
      <c r="P23" s="8"/>
      <c r="Q23" s="8"/>
      <c r="R23" s="8"/>
      <c r="S23" s="4">
        <v>0.5</v>
      </c>
      <c r="T23" s="4">
        <v>0.5</v>
      </c>
      <c r="U23" s="8"/>
    </row>
    <row r="24">
      <c r="A24" s="9">
        <v>20.0</v>
      </c>
      <c r="B24" s="2" t="s">
        <v>59</v>
      </c>
      <c r="C24" s="7">
        <f t="shared" si="1"/>
        <v>3.0925</v>
      </c>
      <c r="D24" s="8"/>
      <c r="E24" s="8"/>
      <c r="F24" s="4">
        <v>0.15</v>
      </c>
      <c r="G24" s="4">
        <v>0.25</v>
      </c>
      <c r="H24" s="8"/>
      <c r="I24" s="4"/>
      <c r="J24" s="4">
        <v>0.05</v>
      </c>
      <c r="K24" s="4"/>
      <c r="L24" s="8"/>
      <c r="M24" s="8"/>
      <c r="N24" s="8"/>
      <c r="O24" s="8"/>
      <c r="P24" s="4">
        <v>0.25</v>
      </c>
      <c r="Q24" s="8"/>
      <c r="R24" s="8"/>
      <c r="S24" s="8"/>
      <c r="T24" s="8"/>
      <c r="U24" s="4">
        <v>0.6</v>
      </c>
    </row>
    <row r="25">
      <c r="A25" s="9">
        <v>21.0</v>
      </c>
      <c r="B25" s="2" t="s">
        <v>60</v>
      </c>
      <c r="C25" s="7">
        <f t="shared" si="1"/>
        <v>2.8925</v>
      </c>
      <c r="D25" s="8"/>
      <c r="E25" s="8"/>
      <c r="F25" s="4">
        <v>0.15</v>
      </c>
      <c r="G25" s="4">
        <v>0.25</v>
      </c>
      <c r="H25" s="8"/>
      <c r="I25" s="4"/>
      <c r="J25" s="4"/>
      <c r="K25" s="4"/>
      <c r="L25" s="8"/>
      <c r="M25" s="8"/>
      <c r="N25" s="8"/>
      <c r="O25" s="8"/>
      <c r="P25" s="4">
        <v>0.25</v>
      </c>
      <c r="Q25" s="8"/>
      <c r="R25" s="8"/>
      <c r="S25" s="8"/>
      <c r="T25" s="8"/>
      <c r="U25" s="4">
        <v>0.6</v>
      </c>
    </row>
    <row r="26">
      <c r="A26" s="2">
        <v>22.0</v>
      </c>
      <c r="B26" s="2" t="s">
        <v>61</v>
      </c>
      <c r="C26" s="7">
        <f t="shared" si="1"/>
        <v>4.6842</v>
      </c>
      <c r="D26" s="2">
        <v>0.25</v>
      </c>
      <c r="E26" s="2">
        <v>0.03</v>
      </c>
      <c r="F26" s="2">
        <v>0.1</v>
      </c>
      <c r="G26" s="2">
        <v>0.25</v>
      </c>
      <c r="J26" s="2">
        <v>0.5</v>
      </c>
      <c r="N26" s="2">
        <v>0.1</v>
      </c>
      <c r="U26" s="2">
        <v>1.0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1.88"/>
    <col customWidth="1" min="2" max="2" width="13.63"/>
    <col customWidth="1" min="3" max="3" width="22.25"/>
  </cols>
  <sheetData>
    <row r="1">
      <c r="A1" s="10" t="s">
        <v>62</v>
      </c>
      <c r="B1" s="11" t="s">
        <v>63</v>
      </c>
      <c r="C1" s="12" t="s">
        <v>64</v>
      </c>
      <c r="D1" s="2"/>
      <c r="E1" s="2" t="s">
        <v>65</v>
      </c>
      <c r="F1" s="2"/>
      <c r="G1" s="2"/>
      <c r="H1" s="2"/>
      <c r="K1" s="2"/>
      <c r="L1" s="2"/>
    </row>
    <row r="2">
      <c r="A2" s="13" t="s">
        <v>40</v>
      </c>
      <c r="B2" s="14" t="s">
        <v>66</v>
      </c>
      <c r="C2" s="15">
        <v>6.77</v>
      </c>
      <c r="D2" s="2"/>
      <c r="E2" s="2" t="s">
        <v>67</v>
      </c>
      <c r="F2" s="2" t="s">
        <v>68</v>
      </c>
      <c r="G2" s="2" t="s">
        <v>69</v>
      </c>
      <c r="H2" s="2" t="s">
        <v>70</v>
      </c>
      <c r="I2" s="2" t="s">
        <v>71</v>
      </c>
      <c r="J2" s="2" t="s">
        <v>72</v>
      </c>
      <c r="K2" s="2" t="s">
        <v>73</v>
      </c>
      <c r="L2" s="2" t="s">
        <v>74</v>
      </c>
    </row>
    <row r="3">
      <c r="A3" s="16" t="s">
        <v>41</v>
      </c>
      <c r="B3" s="17" t="s">
        <v>66</v>
      </c>
      <c r="C3" s="15">
        <v>6.72</v>
      </c>
      <c r="D3" s="2"/>
      <c r="E3" s="2" t="s">
        <v>75</v>
      </c>
      <c r="F3" s="2" t="s">
        <v>76</v>
      </c>
      <c r="G3" s="2">
        <v>6.0</v>
      </c>
      <c r="H3" s="2" t="s">
        <v>77</v>
      </c>
      <c r="I3" s="2">
        <v>2.0</v>
      </c>
      <c r="J3" s="2">
        <v>5.0</v>
      </c>
      <c r="K3" s="2" t="s">
        <v>78</v>
      </c>
      <c r="L3" s="9">
        <f t="shared" ref="L3:L6" si="1">(J3*G3*11.15*4.33333)+(I3*G3*4.33333*3)</f>
        <v>1605.498765</v>
      </c>
    </row>
    <row r="4">
      <c r="A4" s="13" t="s">
        <v>42</v>
      </c>
      <c r="B4" s="14" t="s">
        <v>66</v>
      </c>
      <c r="C4" s="15">
        <v>9.58</v>
      </c>
      <c r="D4" s="2"/>
      <c r="E4" s="2" t="s">
        <v>79</v>
      </c>
      <c r="F4" s="2" t="s">
        <v>80</v>
      </c>
      <c r="G4" s="2">
        <v>7.0</v>
      </c>
      <c r="H4" s="2" t="s">
        <v>81</v>
      </c>
      <c r="I4" s="2">
        <v>0.0</v>
      </c>
      <c r="J4" s="2">
        <v>1.0</v>
      </c>
      <c r="K4" s="2" t="s">
        <v>82</v>
      </c>
      <c r="L4" s="9">
        <f t="shared" si="1"/>
        <v>338.2164065</v>
      </c>
    </row>
    <row r="5">
      <c r="A5" s="16" t="s">
        <v>43</v>
      </c>
      <c r="B5" s="17" t="s">
        <v>66</v>
      </c>
      <c r="C5" s="15">
        <v>6.22</v>
      </c>
      <c r="D5" s="2"/>
      <c r="E5" s="2" t="s">
        <v>83</v>
      </c>
      <c r="F5" s="2" t="s">
        <v>84</v>
      </c>
      <c r="G5" s="2">
        <v>3.0</v>
      </c>
      <c r="H5" s="2" t="s">
        <v>81</v>
      </c>
      <c r="I5" s="2">
        <v>0.0</v>
      </c>
      <c r="J5" s="2">
        <v>2.0</v>
      </c>
      <c r="K5" s="2" t="s">
        <v>85</v>
      </c>
      <c r="L5" s="9">
        <f t="shared" si="1"/>
        <v>289.899777</v>
      </c>
    </row>
    <row r="6">
      <c r="A6" s="13" t="s">
        <v>44</v>
      </c>
      <c r="B6" s="14" t="s">
        <v>66</v>
      </c>
      <c r="C6" s="15">
        <v>5.49</v>
      </c>
      <c r="D6" s="2"/>
      <c r="E6" s="2" t="s">
        <v>86</v>
      </c>
      <c r="F6" s="2" t="s">
        <v>76</v>
      </c>
      <c r="G6" s="2">
        <v>6.0</v>
      </c>
      <c r="H6" s="2" t="s">
        <v>81</v>
      </c>
      <c r="I6" s="2">
        <v>1.0</v>
      </c>
      <c r="J6" s="2">
        <v>3.0</v>
      </c>
      <c r="K6" s="2" t="s">
        <v>78</v>
      </c>
      <c r="L6" s="9">
        <f t="shared" si="1"/>
        <v>947.699271</v>
      </c>
    </row>
    <row r="7">
      <c r="A7" s="16" t="s">
        <v>45</v>
      </c>
      <c r="B7" s="17" t="s">
        <v>87</v>
      </c>
      <c r="C7" s="15">
        <v>3.56</v>
      </c>
    </row>
    <row r="8">
      <c r="A8" s="13" t="s">
        <v>46</v>
      </c>
      <c r="B8" s="14" t="s">
        <v>87</v>
      </c>
      <c r="C8" s="15">
        <v>5.46</v>
      </c>
    </row>
    <row r="9">
      <c r="A9" s="16" t="s">
        <v>47</v>
      </c>
      <c r="B9" s="17" t="s">
        <v>87</v>
      </c>
      <c r="C9" s="15">
        <v>4.51</v>
      </c>
    </row>
    <row r="10">
      <c r="A10" s="13" t="s">
        <v>48</v>
      </c>
      <c r="B10" s="14" t="s">
        <v>87</v>
      </c>
      <c r="C10" s="15">
        <v>6.07</v>
      </c>
    </row>
    <row r="11">
      <c r="A11" s="16" t="s">
        <v>49</v>
      </c>
      <c r="B11" s="17" t="s">
        <v>87</v>
      </c>
      <c r="C11" s="15">
        <v>4.49</v>
      </c>
    </row>
    <row r="12">
      <c r="A12" s="13" t="s">
        <v>50</v>
      </c>
      <c r="B12" s="14" t="s">
        <v>87</v>
      </c>
      <c r="C12" s="15">
        <v>6.53</v>
      </c>
    </row>
    <row r="13">
      <c r="A13" s="16" t="s">
        <v>51</v>
      </c>
      <c r="B13" s="17" t="s">
        <v>87</v>
      </c>
      <c r="C13" s="15">
        <v>5.6</v>
      </c>
    </row>
    <row r="14">
      <c r="A14" s="13" t="s">
        <v>52</v>
      </c>
      <c r="B14" s="14" t="s">
        <v>87</v>
      </c>
      <c r="C14" s="15">
        <v>7.77</v>
      </c>
    </row>
    <row r="15">
      <c r="A15" s="16" t="s">
        <v>53</v>
      </c>
      <c r="B15" s="17" t="s">
        <v>88</v>
      </c>
      <c r="C15" s="15">
        <v>2.76</v>
      </c>
    </row>
    <row r="16">
      <c r="A16" s="13" t="s">
        <v>54</v>
      </c>
      <c r="B16" s="14" t="s">
        <v>88</v>
      </c>
      <c r="C16" s="15">
        <v>5.61</v>
      </c>
    </row>
    <row r="17">
      <c r="A17" s="16" t="s">
        <v>55</v>
      </c>
      <c r="B17" s="17" t="s">
        <v>88</v>
      </c>
      <c r="C17" s="15">
        <v>2.63</v>
      </c>
    </row>
    <row r="18">
      <c r="A18" s="13" t="s">
        <v>56</v>
      </c>
      <c r="B18" s="14" t="s">
        <v>88</v>
      </c>
      <c r="C18" s="15">
        <v>3.06</v>
      </c>
    </row>
    <row r="19">
      <c r="A19" s="16" t="s">
        <v>57</v>
      </c>
      <c r="B19" s="17" t="s">
        <v>88</v>
      </c>
      <c r="C19" s="15">
        <v>5.14</v>
      </c>
    </row>
    <row r="20">
      <c r="A20" s="13" t="s">
        <v>58</v>
      </c>
      <c r="B20" s="14" t="s">
        <v>88</v>
      </c>
      <c r="C20" s="15">
        <v>3.47</v>
      </c>
    </row>
    <row r="21">
      <c r="A21" s="16" t="s">
        <v>59</v>
      </c>
      <c r="B21" s="17" t="s">
        <v>88</v>
      </c>
      <c r="C21" s="15">
        <v>5.11</v>
      </c>
    </row>
    <row r="22">
      <c r="A22" s="13" t="s">
        <v>60</v>
      </c>
      <c r="B22" s="14" t="s">
        <v>88</v>
      </c>
      <c r="C22" s="15">
        <v>3.48</v>
      </c>
    </row>
    <row r="23">
      <c r="A23" s="18" t="s">
        <v>61</v>
      </c>
      <c r="B23" s="19" t="s">
        <v>89</v>
      </c>
      <c r="C23" s="20">
        <v>6.75</v>
      </c>
    </row>
  </sheetData>
  <dataValidations>
    <dataValidation type="custom" allowBlank="1" showDropDown="1" sqref="C2:C23">
      <formula1>AND(ISNUMBER(C2),(NOT(OR(NOT(ISERROR(DATEVALUE(C2))), AND(ISNUMBER(C2), LEFT(CELL("format", C2))="D")))))</formula1>
    </dataValidation>
  </dataValidations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5.25"/>
  </cols>
  <sheetData>
    <row r="1">
      <c r="A1" s="2" t="s">
        <v>90</v>
      </c>
      <c r="B1" s="2"/>
      <c r="C1" s="2"/>
    </row>
    <row r="2">
      <c r="A2" s="2" t="s">
        <v>91</v>
      </c>
      <c r="B2" s="2" t="s">
        <v>92</v>
      </c>
      <c r="C2" s="2" t="s">
        <v>93</v>
      </c>
    </row>
    <row r="3">
      <c r="A3" s="2" t="s">
        <v>75</v>
      </c>
      <c r="B3" s="4" t="s">
        <v>94</v>
      </c>
      <c r="C3" s="4">
        <v>1200.0</v>
      </c>
    </row>
    <row r="4">
      <c r="A4" s="2" t="s">
        <v>75</v>
      </c>
      <c r="B4" s="4" t="s">
        <v>95</v>
      </c>
      <c r="C4" s="4">
        <v>300.0</v>
      </c>
    </row>
    <row r="5">
      <c r="A5" s="2" t="s">
        <v>75</v>
      </c>
      <c r="B5" s="4" t="s">
        <v>96</v>
      </c>
      <c r="C5" s="4">
        <v>100.0</v>
      </c>
    </row>
    <row r="6">
      <c r="A6" s="2" t="s">
        <v>75</v>
      </c>
      <c r="B6" s="4" t="s">
        <v>97</v>
      </c>
      <c r="C6" s="4">
        <v>60.0</v>
      </c>
    </row>
    <row r="7">
      <c r="A7" s="2" t="s">
        <v>79</v>
      </c>
      <c r="B7" s="4" t="s">
        <v>98</v>
      </c>
      <c r="C7" s="4">
        <v>250.0</v>
      </c>
    </row>
    <row r="8">
      <c r="A8" s="2" t="s">
        <v>79</v>
      </c>
      <c r="B8" s="4" t="s">
        <v>95</v>
      </c>
      <c r="C8" s="4">
        <v>100.0</v>
      </c>
    </row>
    <row r="9">
      <c r="A9" s="2" t="s">
        <v>79</v>
      </c>
      <c r="B9" s="4" t="s">
        <v>97</v>
      </c>
      <c r="C9" s="4">
        <v>30.0</v>
      </c>
    </row>
    <row r="10">
      <c r="A10" s="2" t="s">
        <v>83</v>
      </c>
      <c r="B10" s="4" t="s">
        <v>94</v>
      </c>
      <c r="C10" s="4">
        <v>300.0</v>
      </c>
    </row>
    <row r="11">
      <c r="A11" s="2" t="s">
        <v>86</v>
      </c>
      <c r="B11" s="4" t="s">
        <v>94</v>
      </c>
      <c r="C11" s="4">
        <v>800.0</v>
      </c>
    </row>
    <row r="12">
      <c r="A12" s="2" t="s">
        <v>86</v>
      </c>
      <c r="B12" s="4" t="s">
        <v>96</v>
      </c>
      <c r="C12" s="4">
        <v>50.0</v>
      </c>
    </row>
    <row r="13">
      <c r="A13" s="2" t="s">
        <v>86</v>
      </c>
      <c r="B13" s="4" t="s">
        <v>95</v>
      </c>
      <c r="C13" s="4">
        <v>150.0</v>
      </c>
    </row>
    <row r="14">
      <c r="A14" s="2" t="s">
        <v>99</v>
      </c>
      <c r="B14" s="4" t="s">
        <v>100</v>
      </c>
      <c r="C14" s="4">
        <f>4000/12</f>
        <v>333.3333333</v>
      </c>
    </row>
    <row r="15">
      <c r="A15" s="2" t="s">
        <v>99</v>
      </c>
      <c r="B15" s="4" t="s">
        <v>101</v>
      </c>
      <c r="C15" s="4">
        <f>50/12</f>
        <v>4.166666667</v>
      </c>
    </row>
    <row r="16">
      <c r="A16" s="2" t="s">
        <v>99</v>
      </c>
      <c r="B16" s="4" t="s">
        <v>102</v>
      </c>
      <c r="C16" s="4">
        <v>20.0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75"/>
  <cols>
    <col customWidth="1" min="1" max="1" width="21.88"/>
    <col customWidth="1" min="6" max="6" width="18.0"/>
  </cols>
  <sheetData>
    <row r="1">
      <c r="A1" s="2"/>
    </row>
    <row r="2">
      <c r="A2" s="2" t="s">
        <v>103</v>
      </c>
      <c r="B2" s="5">
        <f>vlookup(B5,Table1[],3,false)</f>
        <v>6.77</v>
      </c>
      <c r="C2" s="5">
        <f>vlookup(C5,Table1[],3,false)</f>
        <v>6.72</v>
      </c>
      <c r="D2" s="5">
        <f>vlookup(D5,Table1[],3,false)</f>
        <v>9.58</v>
      </c>
      <c r="E2" s="5">
        <f>vlookup(E5,Table1[],3,false)</f>
        <v>6.22</v>
      </c>
      <c r="F2" s="5">
        <f>vlookup(F5,Table1[],3,false)</f>
        <v>5.49</v>
      </c>
      <c r="G2" s="5">
        <f>vlookup(G5,Table1[],3,false)</f>
        <v>3.56</v>
      </c>
      <c r="H2" s="5">
        <f>vlookup(H5,Table1[],3,false)</f>
        <v>5.46</v>
      </c>
      <c r="I2" s="5">
        <f>vlookup(I5,Table1[],3,false)</f>
        <v>4.51</v>
      </c>
      <c r="J2" s="5">
        <f>vlookup(J5,Table1[],3,false)</f>
        <v>6.07</v>
      </c>
      <c r="K2" s="5">
        <f>vlookup(K5,Table1[],3,false)</f>
        <v>4.49</v>
      </c>
      <c r="L2" s="5">
        <f>vlookup(L5,Table1[],3,false)</f>
        <v>6.53</v>
      </c>
      <c r="M2" s="5">
        <f>vlookup(M5,Table1[],3,false)</f>
        <v>5.6</v>
      </c>
      <c r="N2" s="5">
        <f>vlookup(N5,Table1[],3,false)</f>
        <v>7.77</v>
      </c>
      <c r="O2" s="5">
        <f>vlookup(O5,Table1[],3,false)</f>
        <v>2.76</v>
      </c>
      <c r="P2" s="5">
        <f>vlookup(P5,Table1[],3,false)</f>
        <v>5.61</v>
      </c>
      <c r="Q2" s="5">
        <f>vlookup(Q5,Table1[],3,false)</f>
        <v>2.63</v>
      </c>
      <c r="R2" s="5">
        <f>vlookup(R5,Table1[],3,false)</f>
        <v>3.06</v>
      </c>
      <c r="S2" s="5">
        <f>vlookup(S5,Table1[],3,false)</f>
        <v>5.14</v>
      </c>
      <c r="T2" s="5">
        <f>vlookup(T5,Table1[],3,false)</f>
        <v>3.47</v>
      </c>
      <c r="U2" s="5">
        <f>vlookup(U5,Table1[],3,false)</f>
        <v>5.11</v>
      </c>
      <c r="V2" s="5">
        <f>vlookup(V5,Table1[],3,false)</f>
        <v>3.48</v>
      </c>
      <c r="W2" s="5">
        <f>vlookup(W5,Table1[],3,false)</f>
        <v>6.75</v>
      </c>
    </row>
    <row r="3">
      <c r="A3" s="2" t="s">
        <v>104</v>
      </c>
      <c r="B3" s="7">
        <f>vlookup(B5,'Business Model Costs Items'!$B$5:$C$25,2,false)</f>
        <v>3.372</v>
      </c>
      <c r="C3" s="7">
        <f>vlookup(C5,'Business Model Costs Items'!$B$5:$C$25,2,false)</f>
        <v>3.872</v>
      </c>
      <c r="D3" s="7">
        <f>vlookup(D5,'Business Model Costs Items'!$B$5:$C$25,2,false)</f>
        <v>4.372</v>
      </c>
      <c r="E3" s="7">
        <f>vlookup(E5,'Business Model Costs Items'!$B$5:$C$25,2,false)</f>
        <v>3.872</v>
      </c>
      <c r="F3" s="7">
        <f>vlookup(F5,'Business Model Costs Items'!$B$5:$C$25,2,false)</f>
        <v>5.072</v>
      </c>
      <c r="G3" s="7">
        <f>vlookup(G5,'Business Model Costs Items'!$B$5:$C$25,2,false)</f>
        <v>0.281</v>
      </c>
      <c r="H3" s="7">
        <f>vlookup(H5,'Business Model Costs Items'!$B$5:$C$25,2,false)</f>
        <v>0.331</v>
      </c>
      <c r="I3" s="7">
        <f>vlookup(I5,'Business Model Costs Items'!$B$5:$C$25,2,false)</f>
        <v>0.335</v>
      </c>
      <c r="J3" s="7">
        <f>vlookup(J5,'Business Model Costs Items'!$B$5:$C$25,2,false)</f>
        <v>0.2582</v>
      </c>
      <c r="K3" s="7">
        <f>vlookup(K5,'Business Model Costs Items'!$B$5:$C$25,2,false)</f>
        <v>0.6082</v>
      </c>
      <c r="L3" s="7">
        <f>vlookup(L5,'Business Model Costs Items'!$B$5:$C$25,2,false)</f>
        <v>0.5082</v>
      </c>
      <c r="M3" s="7">
        <f>vlookup(M5,'Business Model Costs Items'!$B$5:$C$25,2,false)</f>
        <v>0.4582</v>
      </c>
      <c r="N3" s="7">
        <f>vlookup(N5,'Business Model Costs Items'!$B$5:$C$25,2,false)</f>
        <v>0.4582</v>
      </c>
      <c r="O3" s="7">
        <f>vlookup(O5,'Business Model Costs Items'!$B$5:$C$25,2,false)</f>
        <v>1.30975</v>
      </c>
      <c r="P3" s="7">
        <f>vlookup(P5,'Business Model Costs Items'!$B$5:$C$25,2,false)</f>
        <v>1.30975</v>
      </c>
      <c r="Q3" s="7">
        <f>vlookup(Q5,'Business Model Costs Items'!$B$5:$C$25,2,false)</f>
        <v>1.20975</v>
      </c>
      <c r="R3" s="7">
        <f>vlookup(R5,'Business Model Costs Items'!$B$5:$C$25,2,false)</f>
        <v>2.6425</v>
      </c>
      <c r="S3" s="7">
        <f>vlookup(S5,'Business Model Costs Items'!$B$5:$C$25,2,false)</f>
        <v>2.8425</v>
      </c>
      <c r="T3" s="7">
        <f>vlookup(T5,'Business Model Costs Items'!$B$5:$C$25,2,false)</f>
        <v>2.8925</v>
      </c>
      <c r="U3" s="7">
        <f>vlookup(U5,'Business Model Costs Items'!$B$5:$C$25,2,false)</f>
        <v>3.0925</v>
      </c>
      <c r="V3" s="7">
        <f>vlookup(V5,'Business Model Costs Items'!$B$5:$C$25,2,false)</f>
        <v>2.8925</v>
      </c>
      <c r="W3" s="7">
        <f>vlookup(W5,'Business Model Costs Items'!$B$5:$C$26,2,false)</f>
        <v>4.6842</v>
      </c>
    </row>
    <row r="4">
      <c r="A4" s="2" t="s">
        <v>105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>
      <c r="A5" s="2" t="s">
        <v>67</v>
      </c>
      <c r="B5" s="2" t="s">
        <v>40</v>
      </c>
      <c r="C5" s="2" t="s">
        <v>41</v>
      </c>
      <c r="D5" s="2" t="s">
        <v>42</v>
      </c>
      <c r="E5" s="2" t="s">
        <v>43</v>
      </c>
      <c r="F5" s="2" t="s">
        <v>44</v>
      </c>
      <c r="G5" s="2" t="s">
        <v>45</v>
      </c>
      <c r="H5" s="2" t="s">
        <v>46</v>
      </c>
      <c r="I5" s="2" t="s">
        <v>47</v>
      </c>
      <c r="J5" s="2" t="s">
        <v>48</v>
      </c>
      <c r="K5" s="2" t="s">
        <v>49</v>
      </c>
      <c r="L5" s="2" t="s">
        <v>50</v>
      </c>
      <c r="M5" s="2" t="s">
        <v>51</v>
      </c>
      <c r="N5" s="2" t="s">
        <v>52</v>
      </c>
      <c r="O5" s="2" t="s">
        <v>53</v>
      </c>
      <c r="P5" s="2" t="s">
        <v>54</v>
      </c>
      <c r="Q5" s="2" t="s">
        <v>55</v>
      </c>
      <c r="R5" s="2" t="s">
        <v>56</v>
      </c>
      <c r="S5" s="2" t="s">
        <v>57</v>
      </c>
      <c r="T5" s="2" t="s">
        <v>58</v>
      </c>
      <c r="U5" s="2" t="s">
        <v>59</v>
      </c>
      <c r="V5" s="2" t="s">
        <v>60</v>
      </c>
      <c r="W5" s="2" t="s">
        <v>61</v>
      </c>
    </row>
    <row r="6">
      <c r="A6" s="2" t="s">
        <v>75</v>
      </c>
      <c r="B6" s="21">
        <v>1.2420363985424898</v>
      </c>
      <c r="C6" s="21">
        <v>53.07215407323413</v>
      </c>
      <c r="D6" s="21">
        <v>0.705329218806372</v>
      </c>
      <c r="E6" s="21">
        <v>69.12464061212279</v>
      </c>
      <c r="F6" s="21">
        <v>68.99558515208605</v>
      </c>
      <c r="G6" s="21">
        <v>14.977294266140738</v>
      </c>
      <c r="H6" s="21">
        <v>45.76343697994012</v>
      </c>
      <c r="I6" s="21">
        <v>87.31091678820937</v>
      </c>
      <c r="J6" s="21">
        <v>39.0934343255869</v>
      </c>
      <c r="K6" s="21">
        <v>4.72080876107025</v>
      </c>
      <c r="L6" s="21">
        <v>32.8939735355742</v>
      </c>
      <c r="M6" s="21">
        <v>82.4193186325634</v>
      </c>
      <c r="N6" s="21">
        <v>75.8851231620385</v>
      </c>
      <c r="O6" s="21">
        <v>60.60659323037353</v>
      </c>
      <c r="P6" s="21">
        <v>52.57497962071349</v>
      </c>
      <c r="Q6" s="21">
        <v>99.40019208481678</v>
      </c>
      <c r="R6" s="21">
        <v>61.61516115028718</v>
      </c>
      <c r="S6" s="21">
        <v>78.2141418340356</v>
      </c>
      <c r="T6" s="21">
        <v>51.92609625495162</v>
      </c>
      <c r="U6" s="21">
        <v>62.478090804999944</v>
      </c>
      <c r="V6" s="21">
        <v>91.98269910952494</v>
      </c>
      <c r="W6" s="21">
        <v>34.0</v>
      </c>
    </row>
    <row r="7">
      <c r="A7" s="2" t="s">
        <v>79</v>
      </c>
      <c r="B7" s="21">
        <v>39.53766328807568</v>
      </c>
      <c r="C7" s="21">
        <v>47.63575211621964</v>
      </c>
      <c r="D7" s="21">
        <v>78.212386021043</v>
      </c>
      <c r="E7" s="21">
        <v>43.509021328801786</v>
      </c>
      <c r="F7" s="21">
        <v>4.68926789904438</v>
      </c>
      <c r="G7" s="21">
        <v>89.98333554869505</v>
      </c>
      <c r="H7" s="21">
        <v>22.4272959084301</v>
      </c>
      <c r="I7" s="21">
        <v>43.11330347212474</v>
      </c>
      <c r="J7" s="21">
        <v>95.65208548497189</v>
      </c>
      <c r="K7" s="21">
        <v>45.45910863324448</v>
      </c>
      <c r="L7" s="21">
        <v>43.5110907264725</v>
      </c>
      <c r="M7" s="21">
        <v>8.379549840031874</v>
      </c>
      <c r="N7" s="21">
        <v>92.63337239180964</v>
      </c>
      <c r="O7" s="21">
        <v>20.11243021135447</v>
      </c>
      <c r="P7" s="21">
        <v>29.109509506838037</v>
      </c>
      <c r="Q7" s="21">
        <v>33.15791881985524</v>
      </c>
      <c r="R7" s="21">
        <v>15.90732421660428</v>
      </c>
      <c r="S7" s="21">
        <v>9.480522728880425</v>
      </c>
      <c r="T7" s="21">
        <v>66.7390004888919</v>
      </c>
      <c r="U7" s="21">
        <v>27.045285232460238</v>
      </c>
      <c r="V7" s="21">
        <v>92.39526854372582</v>
      </c>
      <c r="W7" s="21">
        <v>25.0</v>
      </c>
    </row>
    <row r="8">
      <c r="A8" s="2" t="s">
        <v>83</v>
      </c>
      <c r="B8" s="21">
        <v>29.31413967822455</v>
      </c>
      <c r="C8" s="21">
        <v>48.95154591606424</v>
      </c>
      <c r="D8" s="21">
        <v>98.53998538173225</v>
      </c>
      <c r="E8" s="21">
        <v>94.40718126387925</v>
      </c>
      <c r="F8" s="21">
        <v>84.12930725834906</v>
      </c>
      <c r="G8" s="21">
        <v>70.22325260675922</v>
      </c>
      <c r="H8" s="21">
        <v>4.039350205771164</v>
      </c>
      <c r="I8" s="21">
        <v>16.36149567880968</v>
      </c>
      <c r="J8" s="21">
        <v>78.6630323977628</v>
      </c>
      <c r="K8" s="21">
        <v>69.5331782046652</v>
      </c>
      <c r="L8" s="21">
        <v>54.480159775330584</v>
      </c>
      <c r="M8" s="21">
        <v>74.13364638194794</v>
      </c>
      <c r="N8" s="21">
        <v>75.81046174398936</v>
      </c>
      <c r="O8" s="21">
        <v>16.473985643011012</v>
      </c>
      <c r="P8" s="21">
        <v>11.309036179283671</v>
      </c>
      <c r="Q8" s="21">
        <v>1.4504309230528367</v>
      </c>
      <c r="R8" s="21">
        <v>66.84487119141163</v>
      </c>
      <c r="S8" s="21">
        <v>15.792135212127134</v>
      </c>
      <c r="T8" s="21">
        <v>41.40303547640548</v>
      </c>
      <c r="U8" s="21">
        <v>47.027948754470295</v>
      </c>
      <c r="V8" s="21">
        <v>7.651183098032166</v>
      </c>
      <c r="W8" s="21">
        <v>10.0</v>
      </c>
    </row>
    <row r="9">
      <c r="A9" s="2" t="s">
        <v>86</v>
      </c>
      <c r="B9" s="21">
        <v>75.75042939454953</v>
      </c>
      <c r="C9" s="21">
        <v>96.52208353019286</v>
      </c>
      <c r="D9" s="21">
        <v>87.36666003148716</v>
      </c>
      <c r="E9" s="21">
        <v>81.81119897583787</v>
      </c>
      <c r="F9" s="21">
        <v>30.133549852827855</v>
      </c>
      <c r="G9" s="21">
        <v>58.0307747829</v>
      </c>
      <c r="H9" s="21">
        <v>9.468858190901585</v>
      </c>
      <c r="I9" s="21">
        <v>14.756815109085919</v>
      </c>
      <c r="J9" s="21">
        <v>56.23595051120527</v>
      </c>
      <c r="K9" s="21">
        <v>13.447667638037132</v>
      </c>
      <c r="L9" s="21">
        <v>57.24087502668854</v>
      </c>
      <c r="M9" s="21">
        <v>28.00274162457288</v>
      </c>
      <c r="N9" s="21">
        <v>77.04412708081193</v>
      </c>
      <c r="O9" s="21">
        <v>72.14374573446504</v>
      </c>
      <c r="P9" s="21">
        <v>68.35274868022285</v>
      </c>
      <c r="Q9" s="21">
        <v>23.384044817081662</v>
      </c>
      <c r="R9" s="21">
        <v>93.25837069728891</v>
      </c>
      <c r="S9" s="21">
        <v>78.3517798252474</v>
      </c>
      <c r="T9" s="21">
        <v>2.5868190463022023</v>
      </c>
      <c r="U9" s="21">
        <v>99.23239099885112</v>
      </c>
      <c r="V9" s="21">
        <v>45.624928861438555</v>
      </c>
      <c r="W9" s="21">
        <v>50.0</v>
      </c>
    </row>
    <row r="11">
      <c r="B11" s="2" t="s">
        <v>106</v>
      </c>
      <c r="C11" s="2" t="s">
        <v>107</v>
      </c>
      <c r="D11" s="2" t="s">
        <v>108</v>
      </c>
      <c r="E11" s="2" t="s">
        <v>109</v>
      </c>
      <c r="F11" s="2" t="s">
        <v>110</v>
      </c>
      <c r="G11" s="2" t="s">
        <v>111</v>
      </c>
      <c r="H11" s="2" t="s">
        <v>74</v>
      </c>
      <c r="I11" s="2" t="s">
        <v>112</v>
      </c>
    </row>
    <row r="12">
      <c r="A12" s="2" t="s">
        <v>75</v>
      </c>
      <c r="B12" s="5">
        <f t="shared" ref="B12:B15" si="1">sumproduct(B6:V6,$B$2:$V$2)</f>
        <v>5535.729938</v>
      </c>
      <c r="C12" s="5">
        <f t="shared" ref="C12:C15" si="2">sumproduct(B6:V6,$B$3:$V$3)</f>
        <v>2244.286246</v>
      </c>
      <c r="D12" s="5">
        <f t="shared" ref="D12:D15" si="3">B12-C12</f>
        <v>3291.443692</v>
      </c>
      <c r="E12" s="22">
        <f>sumif('Business Model Costs Loc'!$A$3:$A$16,A12,'Business Model Costs Loc'!$C$3:$C$16)</f>
        <v>1660</v>
      </c>
      <c r="F12" s="23">
        <f t="shared" ref="F12:F15" si="4">B12/sum($B$12:$B$15)</f>
        <v>0.2396705234</v>
      </c>
      <c r="G12" s="5">
        <f>sumif('Business Model Costs Loc'!$A$3:$A$16,"Overhead",'Business Model Costs Loc'!$C$3:$C$16)*F12</f>
        <v>85.68221211</v>
      </c>
      <c r="H12" s="5">
        <f>vlookup(A12,'Business Model Ref Data'!$E$3:$L$6,8,false)</f>
        <v>1605.498765</v>
      </c>
      <c r="I12" s="5">
        <f t="shared" ref="I12:I15" si="5">D12-E12-G12-H12</f>
        <v>-59.73728465</v>
      </c>
    </row>
    <row r="13">
      <c r="A13" s="2" t="s">
        <v>79</v>
      </c>
      <c r="B13" s="5">
        <f t="shared" si="1"/>
        <v>5200.943112</v>
      </c>
      <c r="C13" s="5">
        <f t="shared" si="2"/>
        <v>1737.353982</v>
      </c>
      <c r="D13" s="5">
        <f t="shared" si="3"/>
        <v>3463.58913</v>
      </c>
      <c r="E13" s="22">
        <f>sumif('Business Model Costs Loc'!$A$3:$A$16,A13,'Business Model Costs Loc'!$C$3:$C$16)</f>
        <v>380</v>
      </c>
      <c r="F13" s="23">
        <f t="shared" si="4"/>
        <v>0.2251758614</v>
      </c>
      <c r="G13" s="5">
        <f>sumif('Business Model Costs Loc'!$A$3:$A$16,"Overhead",'Business Model Costs Loc'!$C$3:$C$16)*F13</f>
        <v>80.50037047</v>
      </c>
      <c r="H13" s="5">
        <f>vlookup(A13,'Business Model Ref Data'!$E$3:$L$6,8,false)</f>
        <v>338.2164065</v>
      </c>
      <c r="I13" s="5">
        <f t="shared" si="5"/>
        <v>2664.872353</v>
      </c>
    </row>
    <row r="14">
      <c r="A14" s="2" t="s">
        <v>83</v>
      </c>
      <c r="B14" s="5">
        <f t="shared" si="1"/>
        <v>5825.037319</v>
      </c>
      <c r="C14" s="5">
        <f t="shared" si="2"/>
        <v>2243.989321</v>
      </c>
      <c r="D14" s="5">
        <f t="shared" si="3"/>
        <v>3581.047997</v>
      </c>
      <c r="E14" s="22">
        <f>sumif('Business Model Costs Loc'!$A$3:$A$16,A14,'Business Model Costs Loc'!$C$3:$C$16)</f>
        <v>300</v>
      </c>
      <c r="F14" s="23">
        <f t="shared" si="4"/>
        <v>0.2521961437</v>
      </c>
      <c r="G14" s="5">
        <f>sumif('Business Model Costs Loc'!$A$3:$A$16,"Overhead",'Business Model Costs Loc'!$C$3:$C$16)*F14</f>
        <v>90.16012136</v>
      </c>
      <c r="H14" s="5">
        <f>vlookup(A14,'Business Model Ref Data'!$E$3:$L$6,8,false)</f>
        <v>289.899777</v>
      </c>
      <c r="I14" s="5">
        <f t="shared" si="5"/>
        <v>2900.988099</v>
      </c>
    </row>
    <row r="15">
      <c r="A15" s="2" t="s">
        <v>86</v>
      </c>
      <c r="B15" s="5">
        <f t="shared" si="1"/>
        <v>6535.539391</v>
      </c>
      <c r="C15" s="5">
        <f t="shared" si="2"/>
        <v>2732.829935</v>
      </c>
      <c r="D15" s="5">
        <f t="shared" si="3"/>
        <v>3802.709456</v>
      </c>
      <c r="E15" s="22">
        <f>sumif('Business Model Costs Loc'!$A$3:$A$16,A15,'Business Model Costs Loc'!$C$3:$C$16)</f>
        <v>1000</v>
      </c>
      <c r="F15" s="23">
        <f t="shared" si="4"/>
        <v>0.2829574715</v>
      </c>
      <c r="G15" s="5">
        <f>sumif('Business Model Costs Loc'!$A$3:$A$16,"Overhead",'Business Model Costs Loc'!$C$3:$C$16)*F15</f>
        <v>101.1572961</v>
      </c>
      <c r="H15" s="5">
        <f>vlookup(A15,'Business Model Ref Data'!$E$3:$L$6,8,false)</f>
        <v>947.699271</v>
      </c>
      <c r="I15" s="5">
        <f t="shared" si="5"/>
        <v>1753.852888</v>
      </c>
    </row>
    <row r="16">
      <c r="I16" s="24">
        <f>sum(I12:I15)</f>
        <v>7259.976056</v>
      </c>
    </row>
  </sheetData>
  <drawing r:id="rId1"/>
</worksheet>
</file>